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hcr365-my.sharepoint.com/personal/zwayen_unhcr_org/Documents/Desktop/"/>
    </mc:Choice>
  </mc:AlternateContent>
  <xr:revisionPtr revIDLastSave="0" documentId="14_{3F35F6E0-9E2E-4B3A-A3B0-67BF8B60ABC6}" xr6:coauthVersionLast="47" xr6:coauthVersionMax="47" xr10:uidLastSave="{00000000-0000-0000-0000-000000000000}"/>
  <bookViews>
    <workbookView xWindow="-108" yWindow="-108" windowWidth="23256" windowHeight="13896" xr2:uid="{02FA5294-6C1E-4D51-8682-C2CA70EA594E}"/>
  </bookViews>
  <sheets>
    <sheet name="CCCM Masterlist" sheetId="5" r:id="rId1"/>
    <sheet name="Pivot tables &amp; visuals" sheetId="7" r:id="rId2"/>
    <sheet name="Transit Sites" sheetId="9" r:id="rId3"/>
    <sheet name="Sheet1" sheetId="8" state="hidden" r:id="rId4"/>
    <sheet name="Percent" sheetId="4" state="hidden" r:id="rId5"/>
  </sheets>
  <definedNames>
    <definedName name="_xlnm._FilterDatabase" localSheetId="0" hidden="1">'CCCM Masterlist'!$A$6:$Y$112</definedName>
  </definedNames>
  <calcPr calcId="191028"/>
  <pivotCaches>
    <pivotCache cacheId="1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9" l="1" a="1"/>
  <c r="G3" i="9" s="1"/>
  <c r="F99" i="7" l="1"/>
  <c r="G100" i="7"/>
  <c r="G99" i="7"/>
  <c r="G89" i="7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H2" i="5" l="1"/>
  <c r="G67" i="7" l="1"/>
  <c r="G68" i="7"/>
  <c r="G69" i="7"/>
  <c r="G70" i="7"/>
  <c r="G71" i="7"/>
  <c r="G72" i="7"/>
  <c r="G73" i="7"/>
  <c r="G74" i="7"/>
  <c r="F67" i="7"/>
  <c r="F68" i="7"/>
  <c r="F69" i="7"/>
  <c r="F70" i="7"/>
  <c r="F71" i="7"/>
  <c r="F72" i="7"/>
  <c r="F73" i="7"/>
  <c r="F74" i="7"/>
  <c r="F100" i="7"/>
  <c r="F87" i="7"/>
  <c r="G94" i="7" l="1"/>
  <c r="G93" i="7"/>
  <c r="G92" i="7"/>
  <c r="G91" i="7"/>
  <c r="G90" i="7"/>
  <c r="O113" i="5" l="1"/>
  <c r="I3" i="5" s="1"/>
  <c r="N113" i="5"/>
  <c r="H3" i="5" s="1"/>
  <c r="G95" i="7"/>
  <c r="F78" i="7"/>
  <c r="F77" i="7"/>
  <c r="F83" i="7"/>
  <c r="F82" i="7"/>
  <c r="F76" i="7"/>
  <c r="F81" i="7"/>
  <c r="F86" i="7"/>
  <c r="F84" i="7"/>
  <c r="F93" i="7" l="1"/>
  <c r="F94" i="7"/>
  <c r="F92" i="7"/>
  <c r="F91" i="7"/>
  <c r="F90" i="7"/>
  <c r="F8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<sst xmlns="http://schemas.openxmlformats.org/spreadsheetml/2006/main" count="1747" uniqueCount="431">
  <si>
    <t>CCCM CLUSTER SOUTH SUDAN</t>
  </si>
  <si>
    <t>IDP SITES MASTERLIST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</si>
  <si>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</si>
  <si>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</si>
  <si>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</si>
  <si>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</si>
  <si>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</si>
  <si>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</si>
  <si>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</si>
  <si>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</si>
  <si>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</si>
  <si>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</si>
  <si>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</si>
  <si>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</si>
  <si>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</si>
  <si>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</si>
  <si>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</si>
  <si>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</si>
  <si>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</si>
  <si>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</si>
  <si>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</si>
  <si>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</si>
  <si>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</si>
  <si>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</si>
  <si>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</si>
  <si>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</si>
  <si>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Sudan Returnees (HHs)</t>
  </si>
  <si>
    <t>Other Returnees (Individuals)</t>
  </si>
  <si>
    <t>Other returnees (HHs)</t>
  </si>
  <si>
    <t>Central Equatoria</t>
  </si>
  <si>
    <t>SS01</t>
  </si>
  <si>
    <t>Juba</t>
  </si>
  <si>
    <t>SS0101</t>
  </si>
  <si>
    <t>Rejaf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</si>
  <si>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</si>
  <si>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</si>
  <si>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</si>
  <si>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</si>
  <si>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</si>
  <si>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</si>
  <si>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</si>
  <si>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</si>
  <si>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 xml:space="preserve">Self-managed </t>
  </si>
  <si>
    <t>Church</t>
  </si>
  <si>
    <t>Static</t>
  </si>
  <si>
    <t>Juba IDP Camp 1</t>
  </si>
  <si>
    <t>Formal IDP Site</t>
  </si>
  <si>
    <t>No</t>
  </si>
  <si>
    <t>None</t>
  </si>
  <si>
    <t>Juba IDP Camp 3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</si>
  <si>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</si>
  <si>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</si>
  <si>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</si>
  <si>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</si>
  <si>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</si>
  <si>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</si>
  <si>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</si>
  <si>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</si>
  <si>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>Terekeka</t>
  </si>
  <si>
    <t>Yei</t>
  </si>
  <si>
    <t>SS0106</t>
  </si>
  <si>
    <t>Yei Town</t>
  </si>
  <si>
    <t>Atende Site</t>
  </si>
  <si>
    <t>Lasu</t>
  </si>
  <si>
    <t>Nyori camp</t>
  </si>
  <si>
    <t>Zizira</t>
  </si>
  <si>
    <t>Jonglei</t>
  </si>
  <si>
    <t>SS03</t>
  </si>
  <si>
    <t>Akobo</t>
  </si>
  <si>
    <t>SS0301</t>
  </si>
  <si>
    <t>Walgak</t>
  </si>
  <si>
    <t>Walgak Center</t>
  </si>
  <si>
    <t>Mobile</t>
  </si>
  <si>
    <t>Completed</t>
  </si>
  <si>
    <t>Bor South</t>
  </si>
  <si>
    <t>SS0303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</si>
  <si>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</si>
  <si>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</si>
  <si>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</si>
  <si>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</si>
  <si>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</si>
  <si>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</si>
  <si>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</si>
  <si>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</si>
  <si>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</si>
  <si>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</si>
  <si>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</si>
  <si>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</si>
  <si>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</si>
  <si>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</si>
  <si>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</si>
  <si>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Fangak</t>
  </si>
  <si>
    <t>SS0306</t>
  </si>
  <si>
    <t>Old Fangak</t>
  </si>
  <si>
    <t>Phom</t>
  </si>
  <si>
    <t>New Fangak</t>
  </si>
  <si>
    <t>Tondlak</t>
  </si>
  <si>
    <t>Nyirol</t>
  </si>
  <si>
    <t>SS0307</t>
  </si>
  <si>
    <t>Lankien</t>
  </si>
  <si>
    <t>Koat</t>
  </si>
  <si>
    <t>DRC</t>
  </si>
  <si>
    <t>Pulturuk</t>
  </si>
  <si>
    <t>Pulrel Site</t>
  </si>
  <si>
    <t>Thol</t>
  </si>
  <si>
    <t>Thol Site</t>
  </si>
  <si>
    <t>Wectulual</t>
  </si>
  <si>
    <t>Yamguar</t>
  </si>
  <si>
    <t>Pibor</t>
  </si>
  <si>
    <t>SS0308</t>
  </si>
  <si>
    <t>Gumruk</t>
  </si>
  <si>
    <t>Clement Primary School</t>
  </si>
  <si>
    <t xml:space="preserve">Gumruk Girls Primary school </t>
  </si>
  <si>
    <t>Langachot Child Space</t>
  </si>
  <si>
    <t>Peace Corps Org (PCO)</t>
  </si>
  <si>
    <t>Nganamen</t>
  </si>
  <si>
    <t>Lekuangole</t>
  </si>
  <si>
    <t>Nyanzego Nursery School</t>
  </si>
  <si>
    <t>Pibor AA</t>
  </si>
  <si>
    <t>Pibor Girls Primary School</t>
  </si>
  <si>
    <t>Pibor Town</t>
  </si>
  <si>
    <t>Thangnyang Primary School</t>
  </si>
  <si>
    <t>Uror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</si>
  <si>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</si>
  <si>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</si>
  <si>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</si>
  <si>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</si>
  <si>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</si>
  <si>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</si>
  <si>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</si>
  <si>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</si>
  <si>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</si>
  <si>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</si>
  <si>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</si>
  <si>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</si>
  <si>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</si>
  <si>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Aweil Centre</t>
  </si>
  <si>
    <t>Aweil West</t>
  </si>
  <si>
    <t>Unity</t>
  </si>
  <si>
    <t>SS06</t>
  </si>
  <si>
    <t>Guit</t>
  </si>
  <si>
    <t>SS0602</t>
  </si>
  <si>
    <t>Kuerguini</t>
  </si>
  <si>
    <t>Makazin IDP Site</t>
  </si>
  <si>
    <t>Makazin Site</t>
  </si>
  <si>
    <t>Nine Counties Collective Site</t>
  </si>
  <si>
    <t>Nine Counties</t>
  </si>
  <si>
    <t>Site D1</t>
  </si>
  <si>
    <t>Site D2</t>
  </si>
  <si>
    <t>Site E</t>
  </si>
  <si>
    <t>Leer</t>
  </si>
  <si>
    <t>SS0604</t>
  </si>
  <si>
    <t>HRSS</t>
  </si>
  <si>
    <t>Pomdhor</t>
  </si>
  <si>
    <t>Nyangdiar</t>
  </si>
  <si>
    <t>Rekyoul IDPs site</t>
  </si>
  <si>
    <t>Rubjiech IDP Site</t>
  </si>
  <si>
    <t>Thonyor</t>
  </si>
  <si>
    <t>Thochrial Block 1</t>
  </si>
  <si>
    <t>Thochrial Block 2</t>
  </si>
  <si>
    <t>Thochrial Block 3</t>
  </si>
  <si>
    <t>Touchriak</t>
  </si>
  <si>
    <t>Mayendit</t>
  </si>
  <si>
    <t>SS0605</t>
  </si>
  <si>
    <t>Dablual</t>
  </si>
  <si>
    <t>Kah</t>
  </si>
  <si>
    <t>Rubkuay</t>
  </si>
  <si>
    <t>Rubkuay IDP Site</t>
  </si>
  <si>
    <t>Tutnyang</t>
  </si>
  <si>
    <t>Rubkona</t>
  </si>
  <si>
    <t>SS0609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</si>
  <si>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</si>
  <si>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</si>
  <si>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</si>
  <si>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</si>
  <si>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</si>
  <si>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</si>
  <si>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</si>
  <si>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</si>
  <si>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</si>
  <si>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</si>
  <si>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</si>
  <si>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</si>
  <si>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</si>
  <si>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</si>
  <si>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</si>
  <si>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</si>
  <si>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</si>
  <si>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</si>
  <si>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</si>
  <si>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</si>
  <si>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</si>
  <si>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</si>
  <si>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</si>
  <si>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</si>
  <si>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</si>
  <si>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SS07</t>
  </si>
  <si>
    <t>Baliet</t>
  </si>
  <si>
    <t>SS0701</t>
  </si>
  <si>
    <t>Gel Achiel</t>
  </si>
  <si>
    <t>Fashoda</t>
  </si>
  <si>
    <t>SS0702</t>
  </si>
  <si>
    <t>Dethwok</t>
  </si>
  <si>
    <t>Abroch Site</t>
  </si>
  <si>
    <t>Kodok Town</t>
  </si>
  <si>
    <t>Midwifery and Wildlife IDP site</t>
  </si>
  <si>
    <t>Luakpiny/Nasir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</si>
  <si>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</si>
  <si>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</si>
  <si>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</si>
  <si>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</si>
  <si>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</si>
  <si>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</si>
  <si>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</si>
  <si>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</si>
  <si>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</si>
  <si>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</si>
  <si>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Malakal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</si>
  <si>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</si>
  <si>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</si>
  <si>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</si>
  <si>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</si>
  <si>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</si>
  <si>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</si>
  <si>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</si>
  <si>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</si>
  <si>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</si>
  <si>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</si>
  <si>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</si>
  <si>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</si>
  <si>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</si>
  <si>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</si>
  <si>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</si>
  <si>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</si>
  <si>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</si>
  <si>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</si>
  <si>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</si>
  <si>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</si>
  <si>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</si>
  <si>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Ulang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</si>
  <si>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</si>
  <si>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</si>
  <si>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</si>
  <si>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</si>
  <si>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</si>
  <si>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</si>
  <si>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</si>
  <si>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</si>
  <si>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</si>
  <si>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</si>
  <si>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</si>
  <si>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</si>
  <si>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</si>
  <si>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</si>
  <si>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</si>
  <si>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</si>
  <si>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Tonj North</t>
  </si>
  <si>
    <t>SS0804</t>
  </si>
  <si>
    <t>Awul</t>
  </si>
  <si>
    <t>Awul site</t>
  </si>
  <si>
    <t>Tonj South</t>
  </si>
  <si>
    <t>SS0805</t>
  </si>
  <si>
    <t>Tonj</t>
  </si>
  <si>
    <t>Bap Chok</t>
  </si>
  <si>
    <t>Kuelchok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</si>
  <si>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</si>
  <si>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</si>
  <si>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</si>
  <si>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</si>
  <si>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</si>
  <si>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</si>
  <si>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</si>
  <si>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Maan-Angui</t>
  </si>
  <si>
    <t>Turalei</t>
  </si>
  <si>
    <t>Majak Aher</t>
  </si>
  <si>
    <t>Majak Aher IDP site</t>
  </si>
  <si>
    <t>Majok Noon</t>
  </si>
  <si>
    <t>Ajak Kuac</t>
  </si>
  <si>
    <t>Manhawan</t>
  </si>
  <si>
    <t>Mayen Abun (Gomgoi)</t>
  </si>
  <si>
    <t>Mayen Abun IDP site</t>
  </si>
  <si>
    <t>Nyindeng Ayuel</t>
  </si>
  <si>
    <t>Nyindeng Ayuel IDP site</t>
  </si>
  <si>
    <t>Pagai</t>
  </si>
  <si>
    <t>Akoc</t>
  </si>
  <si>
    <t>Wuncuei site</t>
  </si>
  <si>
    <t>Western Bahr el Ghazal</t>
  </si>
  <si>
    <t>SS09</t>
  </si>
  <si>
    <t>Jur River</t>
  </si>
  <si>
    <t>Wau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</si>
  <si>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</si>
  <si>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</si>
  <si>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</si>
  <si>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</si>
  <si>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</si>
  <si>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</si>
  <si>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</si>
  <si>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</si>
  <si>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</si>
  <si>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</si>
  <si>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</si>
  <si>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Manzizi</t>
  </si>
  <si>
    <t>Mundri West</t>
  </si>
  <si>
    <t>Mvolo</t>
  </si>
  <si>
    <t>Nagero</t>
  </si>
  <si>
    <t>Tambura</t>
  </si>
  <si>
    <t>SS1009</t>
  </si>
  <si>
    <t>Source Yubu</t>
  </si>
  <si>
    <t>Ngboko village</t>
  </si>
  <si>
    <t>UNMISS Tambura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</si>
  <si>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</si>
  <si>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</si>
  <si>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</si>
  <si>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</si>
  <si>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</si>
  <si>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</si>
  <si>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</si>
  <si>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</si>
  <si>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</si>
  <si>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</si>
  <si>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</si>
  <si>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</si>
  <si>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</si>
  <si>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</si>
  <si>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</si>
  <si>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</si>
  <si>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</si>
  <si>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</si>
  <si>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</si>
  <si>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</si>
  <si>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</si>
  <si>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</si>
  <si>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</si>
  <si>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</si>
  <si>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</si>
  <si>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</si>
  <si>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</si>
  <si>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</si>
  <si>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</si>
  <si>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</si>
  <si>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</si>
  <si>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</si>
  <si>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</si>
  <si>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Renk</t>
  </si>
  <si>
    <t>Gogrial East</t>
  </si>
  <si>
    <t>Raja</t>
  </si>
  <si>
    <t>Ibba</t>
  </si>
  <si>
    <t>Maridi</t>
  </si>
  <si>
    <t>Mundri East</t>
  </si>
  <si>
    <t>Nzara</t>
  </si>
  <si>
    <t>Yambio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</si>
  <si>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</si>
  <si>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</si>
  <si>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</si>
  <si>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</si>
  <si>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</si>
  <si>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</si>
  <si>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</si>
  <si>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</si>
  <si>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Not managed</t>
  </si>
  <si>
    <t>Project Ended</t>
  </si>
  <si>
    <t>TOTAL IDP SITES</t>
  </si>
  <si>
    <t>Sum of Total Population (Individuals)</t>
  </si>
  <si>
    <t>Sum of Total Population (HH)</t>
  </si>
  <si>
    <t>Percentage of Total Population (Individuals)</t>
  </si>
  <si>
    <t>Percentage Total Population (HH)</t>
  </si>
  <si>
    <t>Total HH</t>
  </si>
  <si>
    <t>Total individuals</t>
  </si>
  <si>
    <t>(Individuals)</t>
  </si>
  <si>
    <t>(HH)</t>
  </si>
  <si>
    <t>Total sites</t>
  </si>
  <si>
    <t>Managed?</t>
  </si>
  <si>
    <t>TOTAL POPULATION IN SITES</t>
  </si>
  <si>
    <t>Displaced Population (Individuals)</t>
  </si>
  <si>
    <t>Displaced Population (HH)</t>
  </si>
  <si>
    <t xml:space="preserve">Way Station 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</si>
  <si>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</si>
  <si>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</si>
  <si>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</si>
  <si>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</si>
  <si>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</si>
  <si>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</si>
  <si>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</si>
  <si>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</si>
  <si>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</si>
  <si>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</si>
  <si>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</si>
  <si>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</si>
  <si>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</si>
  <si>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</si>
  <si>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</si>
  <si>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</si>
  <si>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</si>
  <si>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</si>
  <si>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</si>
  <si>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</si>
  <si>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</si>
  <si>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</si>
  <si>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</si>
  <si>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</si>
  <si>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</si>
  <si>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</si>
  <si>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</si>
  <si>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</si>
  <si>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</si>
  <si>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Abyei</t>
  </si>
  <si>
    <t>Abyei town</t>
  </si>
  <si>
    <t>Abyei Transit Center</t>
  </si>
  <si>
    <t>Transit Centers</t>
  </si>
  <si>
    <t>HCO</t>
  </si>
  <si>
    <t>Ongoing</t>
  </si>
  <si>
    <t>Kurdit</t>
  </si>
  <si>
    <t>Transit Center 1</t>
  </si>
  <si>
    <t>Old Transit Center (inside and outside the center)</t>
  </si>
  <si>
    <t>Transit Center 2</t>
  </si>
  <si>
    <t>Transit Center Extension</t>
  </si>
  <si>
    <t>Malakal Town</t>
  </si>
  <si>
    <t>Bulukat</t>
  </si>
  <si>
    <t xml:space="preserve">Unity State </t>
  </si>
  <si>
    <t xml:space="preserve">Rubkona </t>
  </si>
  <si>
    <t>Rotriak Transit Center</t>
  </si>
  <si>
    <t xml:space="preserve">Government </t>
  </si>
  <si>
    <t>Adok</t>
  </si>
  <si>
    <t>Adok Transit Center</t>
  </si>
  <si>
    <t>Update as of 01 March 2024</t>
  </si>
  <si>
    <t>Transit Sites</t>
  </si>
  <si>
    <t>TOTAL TRANSIT SITES</t>
  </si>
  <si>
    <t>Unity State</t>
  </si>
  <si>
    <t>Budang</t>
  </si>
  <si>
    <t>-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</si>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</sst>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2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1"/>
      <name val="Inter"/>
    </font>
    <font>
      <sz val="10"/>
      <name val="Inter"/>
    </font>
    <font>
      <sz val="10"/>
      <color rgb="FFFF000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  <font>
      <b/>
      <sz val="11"/>
      <color theme="9"/>
      <name val="Inter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3E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/>
    <xf numFmtId="0" fontId="5" fillId="0" borderId="0" xfId="0" applyFont="1" applyAlignment="1">
      <alignment horizontal="right" vertical="center"/>
    </xf>
    <xf numFmtId="3" fontId="19" fillId="2" borderId="0" xfId="0" applyNumberFormat="1" applyFont="1" applyFill="1"/>
    <xf numFmtId="3" fontId="18" fillId="2" borderId="1" xfId="0" applyNumberFormat="1" applyFont="1" applyFill="1" applyBorder="1"/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5" fillId="0" borderId="0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165" fontId="5" fillId="0" borderId="6" xfId="1" applyNumberFormat="1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165" fontId="5" fillId="0" borderId="1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5" fontId="5" fillId="6" borderId="1" xfId="1" applyNumberFormat="1" applyFont="1" applyFill="1" applyBorder="1" applyAlignment="1">
      <alignment vertical="center" wrapText="1"/>
    </xf>
    <xf numFmtId="165" fontId="5" fillId="6" borderId="8" xfId="1" applyNumberFormat="1" applyFont="1" applyFill="1" applyBorder="1" applyAlignment="1">
      <alignment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19" fillId="2" borderId="0" xfId="0" applyFont="1" applyFill="1"/>
    <xf numFmtId="3" fontId="22" fillId="0" borderId="0" xfId="0" applyNumberFormat="1" applyFont="1" applyFill="1" applyAlignment="1">
      <alignment horizontal="right" vertical="center"/>
    </xf>
    <xf numFmtId="0" fontId="12" fillId="0" borderId="0" xfId="0" applyFont="1" applyFill="1"/>
    <xf numFmtId="3" fontId="16" fillId="0" borderId="0" xfId="0" applyNumberFormat="1" applyFont="1" applyFill="1"/>
    <xf numFmtId="3" fontId="12" fillId="0" borderId="0" xfId="0" applyNumberFormat="1" applyFont="1" applyFill="1"/>
    <xf numFmtId="0" fontId="16" fillId="0" borderId="0" xfId="0" applyFont="1" applyFill="1"/>
    <xf numFmtId="0" fontId="10" fillId="0" borderId="0" xfId="0" applyFont="1" applyFill="1"/>
    <xf numFmtId="0" fontId="15" fillId="0" borderId="0" xfId="0" applyFont="1" applyFill="1"/>
    <xf numFmtId="0" fontId="24" fillId="0" borderId="7" xfId="0" applyFont="1" applyBorder="1" applyAlignment="1">
      <alignment horizontal="left" vertical="center"/>
    </xf>
    <xf numFmtId="164" fontId="24" fillId="0" borderId="0" xfId="0" applyNumberFormat="1" applyFont="1" applyBorder="1" applyAlignment="1">
      <alignment horizontal="right" vertical="center" wrapText="1"/>
    </xf>
    <xf numFmtId="164" fontId="24" fillId="0" borderId="8" xfId="0" applyNumberFormat="1" applyFont="1" applyBorder="1" applyAlignment="1">
      <alignment horizontal="right" vertical="center" wrapText="1"/>
    </xf>
    <xf numFmtId="164" fontId="24" fillId="0" borderId="4" xfId="0" applyNumberFormat="1" applyFont="1" applyBorder="1" applyAlignment="1">
      <alignment horizontal="right" vertical="center" wrapText="1"/>
    </xf>
    <xf numFmtId="164" fontId="24" fillId="0" borderId="5" xfId="0" applyNumberFormat="1" applyFont="1" applyBorder="1" applyAlignment="1">
      <alignment horizontal="right" vertical="center" wrapText="1"/>
    </xf>
    <xf numFmtId="164" fontId="24" fillId="0" borderId="6" xfId="0" applyNumberFormat="1" applyFont="1" applyBorder="1" applyAlignment="1">
      <alignment horizontal="right" vertical="center" wrapText="1"/>
    </xf>
    <xf numFmtId="164" fontId="24" fillId="0" borderId="7" xfId="0" applyNumberFormat="1" applyFont="1" applyBorder="1" applyAlignment="1">
      <alignment horizontal="right" vertical="center" wrapText="1"/>
    </xf>
    <xf numFmtId="0" fontId="23" fillId="2" borderId="16" xfId="0" applyFont="1" applyFill="1" applyBorder="1" applyAlignment="1">
      <alignment vertical="center" wrapText="1"/>
    </xf>
    <xf numFmtId="0" fontId="24" fillId="0" borderId="1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3" fillId="2" borderId="13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0" fontId="24" fillId="4" borderId="16" xfId="0" applyFont="1" applyFill="1" applyBorder="1" applyAlignment="1">
      <alignment horizontal="left" vertical="center"/>
    </xf>
    <xf numFmtId="164" fontId="24" fillId="4" borderId="13" xfId="0" applyNumberFormat="1" applyFont="1" applyFill="1" applyBorder="1" applyAlignment="1">
      <alignment horizontal="right" vertical="center" wrapText="1"/>
    </xf>
    <xf numFmtId="164" fontId="24" fillId="4" borderId="15" xfId="0" applyNumberFormat="1" applyFont="1" applyFill="1" applyBorder="1" applyAlignment="1">
      <alignment horizontal="right" vertical="center" wrapText="1"/>
    </xf>
    <xf numFmtId="164" fontId="24" fillId="4" borderId="14" xfId="0" applyNumberFormat="1" applyFont="1" applyFill="1" applyBorder="1" applyAlignment="1">
      <alignment horizontal="right" vertical="center" wrapText="1"/>
    </xf>
    <xf numFmtId="0" fontId="24" fillId="6" borderId="1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left" vertical="center"/>
    </xf>
    <xf numFmtId="164" fontId="24" fillId="6" borderId="7" xfId="0" applyNumberFormat="1" applyFont="1" applyFill="1" applyBorder="1" applyAlignment="1">
      <alignment horizontal="right" vertical="center" wrapText="1"/>
    </xf>
    <xf numFmtId="164" fontId="24" fillId="6" borderId="0" xfId="0" applyNumberFormat="1" applyFont="1" applyFill="1" applyBorder="1" applyAlignment="1">
      <alignment horizontal="right" vertical="center" wrapText="1"/>
    </xf>
    <xf numFmtId="164" fontId="24" fillId="6" borderId="8" xfId="0" applyNumberFormat="1" applyFont="1" applyFill="1" applyBorder="1" applyAlignment="1">
      <alignment horizontal="right" vertical="center" wrapText="1"/>
    </xf>
    <xf numFmtId="0" fontId="23" fillId="2" borderId="16" xfId="0" applyFont="1" applyFill="1" applyBorder="1" applyAlignment="1">
      <alignment vertical="center"/>
    </xf>
    <xf numFmtId="0" fontId="24" fillId="0" borderId="16" xfId="0" applyFont="1" applyBorder="1" applyAlignment="1">
      <alignment horizontal="left" vertical="center"/>
    </xf>
    <xf numFmtId="3" fontId="24" fillId="0" borderId="8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4" fillId="0" borderId="6" xfId="0" applyNumberFormat="1" applyFont="1" applyBorder="1" applyAlignment="1">
      <alignment vertical="center"/>
    </xf>
    <xf numFmtId="3" fontId="24" fillId="0" borderId="7" xfId="0" applyNumberFormat="1" applyFont="1" applyBorder="1" applyAlignment="1">
      <alignment vertical="center"/>
    </xf>
    <xf numFmtId="0" fontId="25" fillId="2" borderId="16" xfId="0" applyFont="1" applyFill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5" fillId="2" borderId="13" xfId="0" applyFont="1" applyFill="1" applyBorder="1" applyAlignment="1">
      <alignment vertical="center"/>
    </xf>
    <xf numFmtId="0" fontId="24" fillId="4" borderId="16" xfId="0" applyFont="1" applyFill="1" applyBorder="1" applyAlignment="1">
      <alignment horizontal="left" vertical="center" wrapText="1"/>
    </xf>
    <xf numFmtId="164" fontId="24" fillId="4" borderId="13" xfId="0" applyNumberFormat="1" applyFont="1" applyFill="1" applyBorder="1" applyAlignment="1">
      <alignment vertical="center"/>
    </xf>
    <xf numFmtId="164" fontId="24" fillId="4" borderId="14" xfId="0" applyNumberFormat="1" applyFont="1" applyFill="1" applyBorder="1" applyAlignment="1">
      <alignment vertical="center"/>
    </xf>
    <xf numFmtId="0" fontId="24" fillId="0" borderId="0" xfId="0" applyNumberFormat="1" applyFont="1" applyBorder="1" applyAlignment="1">
      <alignment horizontal="right" vertical="center" wrapText="1"/>
    </xf>
    <xf numFmtId="0" fontId="24" fillId="0" borderId="8" xfId="0" applyNumberFormat="1" applyFont="1" applyBorder="1" applyAlignment="1">
      <alignment horizontal="right" vertical="center" wrapText="1"/>
    </xf>
    <xf numFmtId="0" fontId="24" fillId="0" borderId="7" xfId="0" applyNumberFormat="1" applyFont="1" applyBorder="1" applyAlignment="1">
      <alignment horizontal="right" vertical="center" wrapText="1"/>
    </xf>
    <xf numFmtId="0" fontId="24" fillId="7" borderId="11" xfId="0" applyFont="1" applyFill="1" applyBorder="1" applyAlignment="1">
      <alignment horizontal="left" vertical="center"/>
    </xf>
    <xf numFmtId="0" fontId="24" fillId="7" borderId="12" xfId="0" applyFont="1" applyFill="1" applyBorder="1" applyAlignment="1">
      <alignment horizontal="left" vertical="center"/>
    </xf>
    <xf numFmtId="0" fontId="24" fillId="7" borderId="7" xfId="0" applyNumberFormat="1" applyFont="1" applyFill="1" applyBorder="1" applyAlignment="1">
      <alignment horizontal="right" vertical="center" wrapText="1"/>
    </xf>
    <xf numFmtId="0" fontId="24" fillId="7" borderId="0" xfId="0" applyNumberFormat="1" applyFont="1" applyFill="1" applyBorder="1" applyAlignment="1">
      <alignment horizontal="right" vertical="center" wrapText="1"/>
    </xf>
    <xf numFmtId="0" fontId="24" fillId="7" borderId="8" xfId="0" applyNumberFormat="1" applyFont="1" applyFill="1" applyBorder="1" applyAlignment="1">
      <alignment horizontal="right" vertical="center" wrapText="1"/>
    </xf>
    <xf numFmtId="0" fontId="24" fillId="6" borderId="16" xfId="0" applyFont="1" applyFill="1" applyBorder="1" applyAlignment="1">
      <alignment horizontal="left" vertical="center"/>
    </xf>
    <xf numFmtId="164" fontId="24" fillId="6" borderId="4" xfId="0" applyNumberFormat="1" applyFont="1" applyFill="1" applyBorder="1" applyAlignment="1">
      <alignment horizontal="right" vertical="center" wrapText="1"/>
    </xf>
    <xf numFmtId="164" fontId="24" fillId="6" borderId="5" xfId="0" applyNumberFormat="1" applyFont="1" applyFill="1" applyBorder="1" applyAlignment="1">
      <alignment horizontal="right" vertical="center" wrapText="1"/>
    </xf>
    <xf numFmtId="164" fontId="24" fillId="6" borderId="6" xfId="0" applyNumberFormat="1" applyFont="1" applyFill="1" applyBorder="1" applyAlignment="1">
      <alignment horizontal="right" vertical="center" wrapText="1"/>
    </xf>
    <xf numFmtId="0" fontId="24" fillId="6" borderId="11" xfId="0" applyFont="1" applyFill="1" applyBorder="1" applyAlignment="1">
      <alignment horizontal="left" vertical="center"/>
    </xf>
    <xf numFmtId="0" fontId="24" fillId="6" borderId="7" xfId="0" applyNumberFormat="1" applyFont="1" applyFill="1" applyBorder="1" applyAlignment="1">
      <alignment horizontal="right" vertical="center" wrapText="1"/>
    </xf>
    <xf numFmtId="0" fontId="24" fillId="6" borderId="0" xfId="0" applyNumberFormat="1" applyFont="1" applyFill="1" applyBorder="1" applyAlignment="1">
      <alignment horizontal="right" vertical="center" wrapText="1"/>
    </xf>
    <xf numFmtId="0" fontId="24" fillId="6" borderId="8" xfId="0" applyNumberFormat="1" applyFont="1" applyFill="1" applyBorder="1" applyAlignment="1">
      <alignment horizontal="right" vertical="center" wrapText="1"/>
    </xf>
    <xf numFmtId="165" fontId="24" fillId="0" borderId="0" xfId="0" applyNumberFormat="1" applyFont="1" applyBorder="1" applyAlignment="1">
      <alignment horizontal="right" vertical="center" wrapText="1"/>
    </xf>
    <xf numFmtId="165" fontId="24" fillId="0" borderId="8" xfId="0" applyNumberFormat="1" applyFont="1" applyBorder="1" applyAlignment="1">
      <alignment horizontal="right" vertical="center" wrapText="1"/>
    </xf>
    <xf numFmtId="165" fontId="24" fillId="0" borderId="5" xfId="0" applyNumberFormat="1" applyFont="1" applyBorder="1" applyAlignment="1">
      <alignment horizontal="right" vertical="center" wrapText="1"/>
    </xf>
    <xf numFmtId="165" fontId="24" fillId="0" borderId="6" xfId="0" applyNumberFormat="1" applyFont="1" applyBorder="1" applyAlignment="1">
      <alignment horizontal="right" vertical="center" wrapText="1"/>
    </xf>
    <xf numFmtId="165" fontId="25" fillId="2" borderId="15" xfId="0" applyNumberFormat="1" applyFont="1" applyFill="1" applyBorder="1" applyAlignment="1">
      <alignment vertical="center"/>
    </xf>
    <xf numFmtId="165" fontId="25" fillId="2" borderId="14" xfId="0" applyNumberFormat="1" applyFont="1" applyFill="1" applyBorder="1" applyAlignment="1">
      <alignment vertical="center"/>
    </xf>
    <xf numFmtId="165" fontId="24" fillId="4" borderId="15" xfId="0" applyNumberFormat="1" applyFont="1" applyFill="1" applyBorder="1" applyAlignment="1">
      <alignment horizontal="right" vertical="center" wrapText="1"/>
    </xf>
    <xf numFmtId="165" fontId="24" fillId="4" borderId="14" xfId="0" applyNumberFormat="1" applyFont="1" applyFill="1" applyBorder="1" applyAlignment="1">
      <alignment horizontal="right" vertical="center" wrapText="1"/>
    </xf>
    <xf numFmtId="0" fontId="2" fillId="0" borderId="0" xfId="2"/>
    <xf numFmtId="0" fontId="17" fillId="0" borderId="0" xfId="0" applyFont="1" applyFill="1"/>
    <xf numFmtId="14" fontId="2" fillId="0" borderId="0" xfId="2" applyNumberFormat="1" applyFill="1"/>
    <xf numFmtId="0" fontId="2" fillId="0" borderId="0" xfId="2" applyFill="1"/>
    <xf numFmtId="1" fontId="2" fillId="0" borderId="0" xfId="2" applyNumberFormat="1" applyFill="1"/>
    <xf numFmtId="0" fontId="1" fillId="0" borderId="0" xfId="2" applyFont="1" applyFill="1"/>
    <xf numFmtId="0" fontId="10" fillId="0" borderId="17" xfId="0" applyFont="1" applyFill="1" applyBorder="1"/>
    <xf numFmtId="0" fontId="11" fillId="0" borderId="17" xfId="0" applyFont="1" applyFill="1" applyBorder="1"/>
    <xf numFmtId="0" fontId="10" fillId="0" borderId="17" xfId="0" applyFont="1" applyBorder="1"/>
    <xf numFmtId="3" fontId="22" fillId="0" borderId="17" xfId="0" applyNumberFormat="1" applyFont="1" applyFill="1" applyBorder="1" applyAlignment="1">
      <alignment horizontal="center" vertical="center"/>
    </xf>
    <xf numFmtId="0" fontId="13" fillId="0" borderId="17" xfId="0" applyFont="1" applyFill="1" applyBorder="1"/>
    <xf numFmtId="0" fontId="26" fillId="0" borderId="17" xfId="0" applyFont="1" applyFill="1" applyBorder="1" applyAlignment="1">
      <alignment horizontal="left" vertical="center"/>
    </xf>
    <xf numFmtId="3" fontId="26" fillId="0" borderId="17" xfId="0" applyNumberFormat="1" applyFont="1" applyFill="1" applyBorder="1" applyAlignment="1">
      <alignment horizontal="left" vertical="center"/>
    </xf>
    <xf numFmtId="0" fontId="14" fillId="0" borderId="17" xfId="0" applyFont="1" applyFill="1" applyBorder="1"/>
    <xf numFmtId="0" fontId="21" fillId="0" borderId="17" xfId="0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3">
    <cellStyle name="Normal" xfId="0" builtinId="0"/>
    <cellStyle name="Normal 2" xfId="2" xr:uid="{0FCDC65C-DB49-4726-9674-95F1A661BFFB}"/>
    <cellStyle name="Percent" xfId="1" builtinId="5"/>
  </cellStyles>
  <dxfs count="491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BDFBB"/>
      <color rgb="FF1C657D"/>
      <color rgb="FF1B657C"/>
      <color rgb="FFF5F3E8"/>
      <color rgb="FF4595AD"/>
      <color rgb="FF6FC5BC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820A3F6-EAA7-4092-81EB-2924BFD79B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EF4-4777-8A75-AD6999ACE1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097D64-D750-47F6-A634-1B39C17275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EF4-4777-8A75-AD6999ACE1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C24D98E-1ABF-4225-8383-531706A8C7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EF4-4777-8A75-AD6999ACE1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D0016C1-1CBF-4915-BB2B-E82D380D6C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EF4-4777-8A75-AD6999ACE1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4BD1DC-32F2-4FE1-AB2B-53ADDF4A64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EF4-4777-8A75-AD6999ACE1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5E879CE-96B9-44E2-9E6B-FD1C1C44C4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EF4-4777-8A75-AD6999ACE1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B83888B-4394-4D0E-BEA7-06FEBFA133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EF4-4777-8A75-AD6999ACE1F0}"/>
                </c:ext>
              </c:extLst>
            </c:dLbl>
            <c:dLbl>
              <c:idx val="7"/>
              <c:layout>
                <c:manualLayout>
                  <c:x val="-8.5861252770119578E-2"/>
                  <c:y val="-2.6152824229185139E-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Inter" panose="02000503000000020004" pitchFamily="50" charset="0"/>
                        <a:ea typeface="Inter" panose="02000503000000020004" pitchFamily="50" charset="0"/>
                        <a:cs typeface="Inter" panose="02000503000000020004" pitchFamily="50" charset="0"/>
                      </a:defRPr>
                    </a:pPr>
                    <a:fld id="{7EB4C6E2-CBB5-4C27-B951-D93556E499C1}" type="CELLRANGE">
                      <a:rPr lang="en-US">
                        <a:solidFill>
                          <a:schemeClr val="bg1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EF4-4777-8A75-AD6999ACE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visuals'!$J$57:$J$64</c:f>
              <c:strCache>
                <c:ptCount val="8"/>
                <c:pt idx="0">
                  <c:v>Western Equatoria</c:v>
                </c:pt>
                <c:pt idx="1">
                  <c:v>Western Bahr el Ghazal</c:v>
                </c:pt>
                <c:pt idx="2">
                  <c:v>Lakes</c:v>
                </c:pt>
                <c:pt idx="3">
                  <c:v>Warrap</c:v>
                </c:pt>
                <c:pt idx="4">
                  <c:v>Central Equatoria</c:v>
                </c:pt>
                <c:pt idx="5">
                  <c:v>Jonglei</c:v>
                </c:pt>
                <c:pt idx="6">
                  <c:v>Upper Nile</c:v>
                </c:pt>
                <c:pt idx="7">
                  <c:v>Unity</c:v>
                </c:pt>
              </c:strCache>
            </c:strRef>
          </c:cat>
          <c:val>
            <c:numRef>
              <c:f>'Pivot tables &amp; visuals'!$M$57:$M$64</c:f>
              <c:numCache>
                <c:formatCode>0.0%</c:formatCode>
                <c:ptCount val="8"/>
                <c:pt idx="0">
                  <c:v>4.7512573193361617E-3</c:v>
                </c:pt>
                <c:pt idx="1">
                  <c:v>1.3108906476424032E-2</c:v>
                </c:pt>
                <c:pt idx="2">
                  <c:v>3.1005789898168608E-2</c:v>
                </c:pt>
                <c:pt idx="3">
                  <c:v>0.10546663431842473</c:v>
                </c:pt>
                <c:pt idx="4">
                  <c:v>0.16329479958296997</c:v>
                </c:pt>
                <c:pt idx="5">
                  <c:v>0.16397148983325355</c:v>
                </c:pt>
                <c:pt idx="6">
                  <c:v>0.20621610811307023</c:v>
                </c:pt>
                <c:pt idx="7">
                  <c:v>0.31218501445835273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'Pivot tables &amp; visuals'!$F$67:$F$74</c15:f>
                <c15:dlblRangeCache>
                  <c:ptCount val="8"/>
                  <c:pt idx="0">
                    <c:v>0.5%</c:v>
                  </c:pt>
                  <c:pt idx="1">
                    <c:v>1.3%</c:v>
                  </c:pt>
                  <c:pt idx="2">
                    <c:v>3.1%</c:v>
                  </c:pt>
                  <c:pt idx="3">
                    <c:v>10.5%</c:v>
                  </c:pt>
                  <c:pt idx="4">
                    <c:v>16.3%</c:v>
                  </c:pt>
                  <c:pt idx="5">
                    <c:v>16.4%</c:v>
                  </c:pt>
                  <c:pt idx="6">
                    <c:v>20.6%</c:v>
                  </c:pt>
                  <c:pt idx="7">
                    <c:v>31.2%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9FA870B-1E06-4A45-A52F-1CBE5F24C2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99E-46F1-A602-A80230E83A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15C8C4-6BC6-426D-BCDA-1DE4F14834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99E-46F1-A602-A80230E83A4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5A5A25F-48C9-4FCA-AB94-5DDABBFA03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99E-46F1-A602-A80230E83A4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12509AF-86ED-438B-AC04-D3D2475755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99E-46F1-A602-A80230E83A4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B172036-09C0-4CE5-AFB3-9FF2B0CFD9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99E-46F1-A602-A80230E83A4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14AD0CF-0BB8-4A2B-9E9C-81B7DA9B89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99E-46F1-A602-A80230E83A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AF411D5-AD19-497B-AA9C-F00D786D62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99E-46F1-A602-A80230E83A4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67A9005-8303-4FDA-8568-8BF1FCF098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99E-46F1-A602-A80230E83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visuals'!$J$57:$J$64</c:f>
              <c:strCache>
                <c:ptCount val="8"/>
                <c:pt idx="0">
                  <c:v>Western Equatoria</c:v>
                </c:pt>
                <c:pt idx="1">
                  <c:v>Western Bahr el Ghazal</c:v>
                </c:pt>
                <c:pt idx="2">
                  <c:v>Lakes</c:v>
                </c:pt>
                <c:pt idx="3">
                  <c:v>Warrap</c:v>
                </c:pt>
                <c:pt idx="4">
                  <c:v>Central Equatoria</c:v>
                </c:pt>
                <c:pt idx="5">
                  <c:v>Jonglei</c:v>
                </c:pt>
                <c:pt idx="6">
                  <c:v>Upper Nile</c:v>
                </c:pt>
                <c:pt idx="7">
                  <c:v>Unity</c:v>
                </c:pt>
              </c:strCache>
            </c:strRef>
          </c:cat>
          <c:val>
            <c:numRef>
              <c:f>'Pivot tables &amp; visuals'!$N$57:$N$64</c:f>
              <c:numCache>
                <c:formatCode>0.0%</c:formatCode>
                <c:ptCount val="8"/>
                <c:pt idx="0">
                  <c:v>4.4453655991595255E-3</c:v>
                </c:pt>
                <c:pt idx="1">
                  <c:v>1.7595643255837224E-2</c:v>
                </c:pt>
                <c:pt idx="2">
                  <c:v>3.2704168780954966E-2</c:v>
                </c:pt>
                <c:pt idx="3">
                  <c:v>0.12056088792961743</c:v>
                </c:pt>
                <c:pt idx="4">
                  <c:v>0.19171532507629305</c:v>
                </c:pt>
                <c:pt idx="5">
                  <c:v>0.17581349475775615</c:v>
                </c:pt>
                <c:pt idx="6">
                  <c:v>0.19723272418007304</c:v>
                </c:pt>
                <c:pt idx="7">
                  <c:v>0.25993239042030858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'Pivot tables &amp; visuals'!$G$67:$G$74</c15:f>
                <c15:dlblRangeCache>
                  <c:ptCount val="8"/>
                  <c:pt idx="0">
                    <c:v>0.4%</c:v>
                  </c:pt>
                  <c:pt idx="1">
                    <c:v>1.8%</c:v>
                  </c:pt>
                  <c:pt idx="2">
                    <c:v>3.3%</c:v>
                  </c:pt>
                  <c:pt idx="3">
                    <c:v>12.1%</c:v>
                  </c:pt>
                  <c:pt idx="4">
                    <c:v>19.2%</c:v>
                  </c:pt>
                  <c:pt idx="5">
                    <c:v>17.6%</c:v>
                  </c:pt>
                  <c:pt idx="6">
                    <c:v>19.7%</c:v>
                  </c:pt>
                  <c:pt idx="7">
                    <c:v>26.0%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-8.8543511241079495E-3"/>
                  <c:y val="-9.2052570349441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7211734260735"/>
                      <c:h val="0.27032504201262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3505809629871654E-2"/>
                  <c:y val="4.68909048006985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711009340076"/>
                  <c:y val="3.92261542458547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visuals'!$E$76:$E$78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visuals'!$F$76:$F$78</c:f>
              <c:numCache>
                <c:formatCode>_(* #,##0_);_(* \(#,##0\);_(* "-"??_);_(@_)</c:formatCode>
                <c:ptCount val="3"/>
                <c:pt idx="0">
                  <c:v>10</c:v>
                </c:pt>
                <c:pt idx="1">
                  <c:v>18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visuals'!$E$81:$E$84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visuals'!$F$81:$F$84</c:f>
              <c:numCache>
                <c:formatCode>_(* #,##0_);_(* \(#,##0\);_(* "-"??_);_(@_)</c:formatCode>
                <c:ptCount val="4"/>
                <c:pt idx="0">
                  <c:v>9</c:v>
                </c:pt>
                <c:pt idx="1">
                  <c:v>58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7.5644208375825542E-2"/>
                  <c:y val="0.13824984427845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6076887979605167E-3"/>
                  <c:y val="4.994042335108250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37532391480705"/>
                      <c:h val="0.22236910962367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visuals'!$E$86:$E$87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visuals'!$F$86:$F$87</c:f>
              <c:numCache>
                <c:formatCode>_(* #,##0_);_(* \(#,##0\);_(* "-"??_);_(@_)</c:formatCode>
                <c:ptCount val="2"/>
                <c:pt idx="0">
                  <c:v>58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visuals'!$E$89:$E$92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visuals'!$F$89:$F$92</c:f>
              <c:numCache>
                <c:formatCode>0%</c:formatCode>
                <c:ptCount val="4"/>
                <c:pt idx="0">
                  <c:v>2.8301886792452831E-2</c:v>
                </c:pt>
                <c:pt idx="1">
                  <c:v>6.6037735849056603E-2</c:v>
                </c:pt>
                <c:pt idx="2">
                  <c:v>0.12264150943396226</c:v>
                </c:pt>
                <c:pt idx="3">
                  <c:v>0.20754716981132076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visuals'!$E$100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visuals'!$F$100:$G$100</c:f>
              <c:numCache>
                <c:formatCode>#,##0</c:formatCode>
                <c:ptCount val="2"/>
                <c:pt idx="0">
                  <c:v>520093</c:v>
                </c:pt>
                <c:pt idx="1">
                  <c:v>90842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visuals'!$E$99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visuals'!$F$99:$G$99</c:f>
              <c:numCache>
                <c:formatCode>#,##0</c:formatCode>
                <c:ptCount val="2"/>
                <c:pt idx="0">
                  <c:v>242442</c:v>
                </c:pt>
                <c:pt idx="1">
                  <c:v>49079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0</xdr:col>
      <xdr:colOff>1508126</xdr:colOff>
      <xdr:row>4</xdr:row>
      <xdr:rowOff>59752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1337310</xdr:colOff>
      <xdr:row>4</xdr:row>
      <xdr:rowOff>3930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inab Ali Habeeb Zwayen" refreshedDate="45376.434899189815" createdVersion="8" refreshedVersion="8" minRefreshableVersion="3" recordCount="106" xr:uid="{245B6D12-86B0-45C9-AD6A-0FDC56502CEF}">
  <cacheSource type="worksheet">
    <worksheetSource name="Table5"/>
  </cacheSource>
  <cacheFields count="29">
    <cacheField name="State" numFmtId="0">
      <sharedItems count="10">
        <s v="Central Equatoria"/>
        <s v="Jonglei"/>
        <s v="Lakes"/>
        <s v="Unity"/>
        <s v="Upper Nile"/>
        <s v="Warrap"/>
        <s v="Western Bahr el Ghazal"/>
        <s v="Western Equatoria"/>
        <s v="Northern Bahr el Ghazal" u="1"/>
        <s v="Abyei Administrative Area" u="1"/>
      </sharedItems>
    </cacheField>
    <cacheField name="State P-code" numFmtId="0">
      <sharedItems/>
    </cacheField>
    <cacheField name="County" numFmtId="0">
      <sharedItems count="43">
        <s v="Juba"/>
        <s v="Yei"/>
        <s v="Akobo"/>
        <s v="Bor South"/>
        <s v="Canal Pigi"/>
        <s v="Fangak"/>
        <s v="Nyirol"/>
        <s v="Pibor"/>
        <s v="Uror"/>
        <s v="Awerial"/>
        <s v="Rumbek East"/>
        <s v="Guit"/>
        <s v="Leer"/>
        <s v="Mayendit"/>
        <s v="Rubkona"/>
        <s v="Baliet"/>
        <s v="Fashoda"/>
        <s v="Luakpiny/Nasir"/>
        <s v="Maban"/>
        <s v="Malakal"/>
        <s v="Melut"/>
        <s v="Panyikang"/>
        <s v="Ulang"/>
        <s v="Gogrial West"/>
        <s v="Tonj East"/>
        <s v="Tonj North"/>
        <s v="Tonj South"/>
        <s v="Twic"/>
        <s v="Wau"/>
        <s v="Ezo"/>
        <s v="Tambura"/>
        <s v="Terekeka" u="1"/>
        <s v="Mundri West" u="1"/>
        <s v="Mvolo" u="1"/>
        <s v="Nagero" u="1"/>
        <s v="Nzara" u="1"/>
        <s v="Aweil East" u="1"/>
        <s v="Aweil Centre" u="1"/>
        <s v="Aweil West" u="1"/>
        <s v="Jur River" u="1"/>
        <s v="Panyijar" u="1"/>
        <s v="Abyei Administrative Area" u="1"/>
        <s v="Renk" u="1"/>
      </sharedItems>
    </cacheField>
    <cacheField name="County P-Code" numFmtId="0">
      <sharedItems/>
    </cacheField>
    <cacheField name="Payam" numFmtId="0">
      <sharedItems/>
    </cacheField>
    <cacheField name="Site Name" numFmtId="0">
      <sharedItems count="161">
        <s v="Don Bosco"/>
        <s v="Juba IDP Camp 1"/>
        <s v="Juba IDP Camp 3"/>
        <s v="Mahad"/>
        <s v="Mangalla"/>
        <s v="Mangaten"/>
        <s v="Atende Site"/>
        <s v="Nyori camp"/>
        <s v="Zizira"/>
        <s v="Walgak"/>
        <s v="Bor IDP/Ex poc."/>
        <s v="Bor Stadium IDP Site"/>
        <s v="Kondai/Gakyoum"/>
        <s v="Malek"/>
        <s v="Malualgobar"/>
        <s v="Taragook"/>
        <s v="Panmam"/>
        <s v="Old Fangak"/>
        <s v="New Fangak"/>
        <s v="Koat"/>
        <s v="Pulrel Site"/>
        <s v="Thol Site"/>
        <s v="Wectulual"/>
        <s v="Yamguar"/>
        <s v="Clement Primary School"/>
        <s v="Gumruk Girls Primary school "/>
        <s v="Langachot Child Space"/>
        <s v="Nganamen"/>
        <s v="Nyanzego Nursery School"/>
        <s v="Pibor AA"/>
        <s v="Pibor Girls Primary School"/>
        <s v="Pibor Town"/>
        <s v="Thangnyang Primary School"/>
        <s v="Yuai"/>
        <s v="Mingkaman IDP Site"/>
        <s v="Mingkaman IDP site 2"/>
        <s v="Rich Tiel"/>
        <s v="Makazin IDP Site"/>
        <s v="Nine Counties Collective Site"/>
        <s v="Site D1"/>
        <s v="Site D2"/>
        <s v="Site E"/>
        <s v="Pomdhor"/>
        <s v="Rekyoul IDPs site"/>
        <s v="Rubjiech IDP Site"/>
        <s v="Thochrial Block 1"/>
        <s v="Thochrial Block 2"/>
        <s v="Thochrial Block 3"/>
        <s v="Touchriak"/>
        <s v="Kah"/>
        <s v="Rubkuay IDP Site"/>
        <s v="Tutnyang"/>
        <s v="Bentiu IDP Camp"/>
        <s v="Dar El-Saalam (Bentiu)"/>
        <s v="Former Military Barrack (Bentiu) "/>
        <s v="Kalibalek (Bentiu Town)"/>
        <s v="Koyethiey Site"/>
        <s v="Kurkaal"/>
        <s v="Rotriak"/>
        <s v="Site A"/>
        <s v="Site B"/>
        <s v="Site C"/>
        <s v="Suk Saba Site (Bentiu)"/>
        <s v="Suk Shaabi (Bentiu)"/>
        <s v="Suk Sita Site (Bentiu)"/>
        <s v="Gel Achiel"/>
        <s v="Abroch Site"/>
        <s v="Midwifery and Wildlife IDP site"/>
        <s v="Nasir Town N"/>
        <s v="Batiel "/>
        <s v="Kongo Site"/>
        <s v="Ofra Site"/>
        <s v="Daniel Comboni Church - BAM"/>
        <s v="Fire Brigade"/>
        <s v="Malakal POC"/>
        <s v="Wunakot/Warjwork"/>
        <s v="Dingthoma 1"/>
        <s v="Dingthoma 2"/>
        <s v="Khor Adar Site"/>
        <s v="New paloch"/>
        <s v="Owaci"/>
        <s v="Ulang"/>
        <s v="Akon Center"/>
        <s v="Ayiel"/>
        <s v="Mangar Pakal"/>
        <s v="Potkou"/>
        <s v="Awul site"/>
        <s v="Bap Chok"/>
        <s v="Kuelchok"/>
        <s v="Abien Dau IDP Site"/>
        <s v="Aweng"/>
        <s v="Maan-Angui"/>
        <s v="Majak Aher"/>
        <s v="Majok Noon"/>
        <s v="Manhawan"/>
        <s v="Mayen Abun (Gomgoi)"/>
        <s v="Nyindeng Ayuel"/>
        <s v="Pagai"/>
        <s v="Turalei"/>
        <s v="Wuncuei site"/>
        <s v="Hai Masna"/>
        <s v="Naivasha"/>
        <s v="Manzizi"/>
        <s v="Ngboko village"/>
        <s v="Way Station "/>
        <s v="UNMISS Tambura"/>
        <s v="Sherikat" u="1"/>
        <s v="UNHCR Way Station" u="1"/>
        <s v="Kuda" u="1"/>
        <s v="Bagidi" u="1"/>
        <s v="Bambaraze" u="1"/>
        <s v="Bariguna" u="1"/>
        <s v="Nakofo" u="1"/>
        <s v="Nambi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anvuru" u="1"/>
        <s v="Nzara" u="1"/>
        <s v="Thaker" u="1"/>
        <s v="Mathiang Dut" u="1"/>
        <s v="Akoong" u="1"/>
        <s v="Kanajak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Dhorchiengper IDPs site" u="1"/>
        <s v="Kol" u="1"/>
        <s v="Kueryieka Primary School" u="1"/>
        <s v="Mathiang" u="1"/>
        <s v="Nyal" u="1"/>
        <s v="Panhial" u="1"/>
        <s v="Thoarnhom Primary School" u="1"/>
        <s v="Yai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6">
        <s v="Collective centers"/>
        <s v="Formal IDP Site"/>
        <s v="Self settled informal sites"/>
        <s v="Yes" u="1"/>
        <s v="To be verified" u="1"/>
        <s v="PoC" u="1"/>
      </sharedItems>
    </cacheField>
    <cacheField name="Site Managed" numFmtId="0">
      <sharedItems count="4">
        <s v="Yes"/>
        <s v="No"/>
        <s v="Yes " u="1"/>
        <s v="Self-managed " u="1"/>
      </sharedItems>
    </cacheField>
    <cacheField name="Managed by" numFmtId="0">
      <sharedItems containsBlank="1" count="7">
        <s v="Self-managed "/>
        <s v="None"/>
        <s v="UNHCR"/>
        <s v="ACTED"/>
        <s v="DRC"/>
        <s v="IOM"/>
        <m u="1"/>
      </sharedItems>
    </cacheField>
    <cacheField name="Implementing Partner/s or Support Organization" numFmtId="0">
      <sharedItems containsBlank="1"/>
    </cacheField>
    <cacheField name="Response Type" numFmtId="0">
      <sharedItems count="4">
        <s v="Static"/>
        <s v="Mobile"/>
        <s v="None"/>
        <s v="Roving"/>
      </sharedItems>
    </cacheField>
    <cacheField name="Status of activities" numFmtId="0">
      <sharedItems/>
    </cacheField>
    <cacheField name="Total Population (Individuals)" numFmtId="3">
      <sharedItems containsSemiMixedTypes="0" containsString="0" containsNumber="1" containsInteger="1" minValue="103" maxValue="99519"/>
    </cacheField>
    <cacheField name="Total Population (HH)" numFmtId="3">
      <sharedItems containsSemiMixedTypes="0" containsString="0" containsNumber="1" containsInteger="1" minValue="24" maxValue="15891"/>
    </cacheField>
    <cacheField name="Male" numFmtId="3">
      <sharedItems containsSemiMixedTypes="0" containsString="0" containsNumber="1" containsInteger="1" minValue="57" maxValue="51965"/>
    </cacheField>
    <cacheField name="Female" numFmtId="3">
      <sharedItems containsSemiMixedTypes="0" containsString="0" containsNumber="1" containsInteger="1" minValue="46" maxValue="47554"/>
    </cacheField>
    <cacheField name="0-4 M" numFmtId="3">
      <sharedItems containsSemiMixedTypes="0" containsString="0" containsNumber="1" containsInteger="1" minValue="8" maxValue="12327"/>
    </cacheField>
    <cacheField name="0-4 F" numFmtId="3">
      <sharedItems containsSemiMixedTypes="0" containsString="0" containsNumber="1" containsInteger="1" minValue="8" maxValue="12032"/>
    </cacheField>
    <cacheField name="5-17 M" numFmtId="3">
      <sharedItems containsSemiMixedTypes="0" containsString="0" containsNumber="1" containsInteger="1" minValue="22" maxValue="16834"/>
    </cacheField>
    <cacheField name="5-17 F" numFmtId="3">
      <sharedItems containsSemiMixedTypes="0" containsString="0" containsNumber="1" containsInteger="1" minValue="20" maxValue="15629"/>
    </cacheField>
    <cacheField name="18-59 M" numFmtId="3">
      <sharedItems containsSemiMixedTypes="0" containsString="0" containsNumber="1" containsInteger="1" minValue="14" maxValue="20353"/>
    </cacheField>
    <cacheField name="18-59 F" numFmtId="3">
      <sharedItems containsSemiMixedTypes="0" containsString="0" containsNumber="1" containsInteger="1" minValue="16" maxValue="16474"/>
    </cacheField>
    <cacheField name="60+ M" numFmtId="3">
      <sharedItems containsSemiMixedTypes="0" containsString="0" containsNumber="1" containsInteger="1" minValue="1" maxValue="5234"/>
    </cacheField>
    <cacheField name="60+ F" numFmtId="3">
      <sharedItems containsSemiMixedTypes="0" containsString="0" containsNumber="1" containsInteger="1" minValue="1" maxValue="3419"/>
    </cacheField>
    <cacheField name="Sudan Returnees (Individuals)" numFmtId="3">
      <sharedItems containsString="0" containsBlank="1" containsNumber="1" containsInteger="1" minValue="20" maxValue="5999"/>
    </cacheField>
    <cacheField name="Sudan Returnees (HHs)" numFmtId="3">
      <sharedItems containsString="0" containsBlank="1" containsNumber="1" containsInteger="1" minValue="4" maxValue="1214"/>
    </cacheField>
    <cacheField name="Other Returnees (Individuals)" numFmtId="3">
      <sharedItems containsString="0" containsBlank="1" containsNumber="1" containsInteger="1" minValue="24" maxValue="1270"/>
    </cacheField>
    <cacheField name="Other returnees (HHs)" numFmtId="3">
      <sharedItems containsString="0" containsBlank="1" containsNumber="1" containsInteger="1" minValue="4" maxValue="107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s v="SS01"/>
    <x v="0"/>
    <s v="SS0101"/>
    <s v="Rejaf"/>
    <x v="0"/>
    <s v="Don Bosco Collective Center"/>
    <x v="0"/>
    <x v="0"/>
    <x v="0"/>
    <s v="Church"/>
    <x v="0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</r>
  <r>
    <x v="0"/>
    <s v="SS01"/>
    <x v="0"/>
    <s v="SS0101"/>
    <s v="Rejaf"/>
    <x v="1"/>
    <m/>
    <x v="1"/>
    <x v="0"/>
    <x v="0"/>
    <s v="ACTED"/>
    <x v="1"/>
    <s v="On-going"/>
    <n v="8520"/>
    <n v="2209"/>
    <n v="4328"/>
    <n v="4192"/>
    <n v="139"/>
    <n v="256"/>
    <n v="490"/>
    <n v="495"/>
    <n v="2795"/>
    <n v="2726"/>
    <n v="1082"/>
    <n v="537"/>
    <n v="523"/>
    <n v="78"/>
    <n v="190"/>
    <n v="39"/>
  </r>
  <r>
    <x v="0"/>
    <s v="SS01"/>
    <x v="0"/>
    <s v="SS0101"/>
    <s v="Rejaf"/>
    <x v="2"/>
    <m/>
    <x v="1"/>
    <x v="0"/>
    <x v="0"/>
    <s v="ACTED"/>
    <x v="1"/>
    <s v="On-going"/>
    <n v="28106"/>
    <n v="10023"/>
    <n v="13802"/>
    <n v="14304"/>
    <n v="458"/>
    <n v="846"/>
    <n v="1616"/>
    <n v="1633"/>
    <n v="9219"/>
    <n v="8994"/>
    <n v="3569"/>
    <n v="1771"/>
    <n v="5917"/>
    <n v="231"/>
    <n v="723"/>
    <n v="95"/>
  </r>
  <r>
    <x v="0"/>
    <s v="SS01"/>
    <x v="0"/>
    <s v="SS0101"/>
    <s v="Juba"/>
    <x v="3"/>
    <m/>
    <x v="2"/>
    <x v="1"/>
    <x v="1"/>
    <m/>
    <x v="2"/>
    <s v="None"/>
    <n v="12000"/>
    <n v="2000"/>
    <n v="6346"/>
    <n v="5654"/>
    <n v="196"/>
    <n v="361"/>
    <n v="690"/>
    <n v="697"/>
    <n v="3936"/>
    <n v="3840"/>
    <n v="1524"/>
    <n v="756"/>
    <m/>
    <m/>
    <m/>
    <m/>
  </r>
  <r>
    <x v="0"/>
    <s v="SS01"/>
    <x v="0"/>
    <s v="SS0101"/>
    <s v="Mangala North"/>
    <x v="4"/>
    <s v="Mangalla IDP Camp"/>
    <x v="1"/>
    <x v="0"/>
    <x v="2"/>
    <m/>
    <x v="0"/>
    <s v="On-going"/>
    <n v="41215"/>
    <n v="5598"/>
    <n v="21794"/>
    <n v="19421"/>
    <n v="672"/>
    <n v="1241"/>
    <n v="2370"/>
    <n v="2395"/>
    <n v="13518"/>
    <n v="13188"/>
    <n v="5234"/>
    <n v="2597"/>
    <n v="1789"/>
    <n v="257"/>
    <n v="75"/>
    <n v="12"/>
  </r>
  <r>
    <x v="0"/>
    <s v="SS01"/>
    <x v="0"/>
    <s v="SS0101"/>
    <s v="Northern Bari"/>
    <x v="5"/>
    <s v="Mangaten Collective Center"/>
    <x v="2"/>
    <x v="1"/>
    <x v="0"/>
    <m/>
    <x v="2"/>
    <s v="None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</r>
  <r>
    <x v="0"/>
    <s v="SS01"/>
    <x v="1"/>
    <s v="SS0106"/>
    <s v="Yei Town"/>
    <x v="6"/>
    <m/>
    <x v="2"/>
    <x v="1"/>
    <x v="1"/>
    <m/>
    <x v="2"/>
    <s v="None"/>
    <n v="2630"/>
    <n v="526"/>
    <n v="1238"/>
    <n v="1392"/>
    <n v="272"/>
    <n v="257"/>
    <n v="497"/>
    <n v="455"/>
    <n v="421"/>
    <n v="579"/>
    <n v="48"/>
    <n v="101"/>
    <m/>
    <m/>
    <m/>
    <m/>
  </r>
  <r>
    <x v="0"/>
    <s v="SS01"/>
    <x v="1"/>
    <s v="SS0106"/>
    <s v="Lasu"/>
    <x v="7"/>
    <m/>
    <x v="2"/>
    <x v="1"/>
    <x v="1"/>
    <m/>
    <x v="2"/>
    <s v="None"/>
    <n v="1100"/>
    <n v="220"/>
    <n v="518"/>
    <n v="582"/>
    <n v="114"/>
    <n v="108"/>
    <n v="208"/>
    <n v="190"/>
    <n v="176"/>
    <n v="242"/>
    <n v="20"/>
    <n v="42"/>
    <m/>
    <m/>
    <m/>
    <m/>
  </r>
  <r>
    <x v="0"/>
    <s v="SS01"/>
    <x v="1"/>
    <s v="SS0106"/>
    <s v="Yei Town"/>
    <x v="8"/>
    <m/>
    <x v="2"/>
    <x v="1"/>
    <x v="1"/>
    <m/>
    <x v="2"/>
    <s v="None"/>
    <n v="1755"/>
    <n v="351"/>
    <n v="826"/>
    <n v="929"/>
    <n v="182"/>
    <n v="172"/>
    <n v="332"/>
    <n v="304"/>
    <n v="280"/>
    <n v="385"/>
    <n v="32"/>
    <n v="68"/>
    <m/>
    <m/>
    <m/>
    <m/>
  </r>
  <r>
    <x v="1"/>
    <s v="SS03"/>
    <x v="2"/>
    <s v="SS0301"/>
    <s v="Walgak"/>
    <x v="9"/>
    <s v="Walgak Center"/>
    <x v="2"/>
    <x v="0"/>
    <x v="3"/>
    <m/>
    <x v="1"/>
    <s v="Completed"/>
    <n v="2934"/>
    <n v="978"/>
    <n v="1458"/>
    <n v="1476"/>
    <n v="260"/>
    <n v="282"/>
    <n v="493"/>
    <n v="443"/>
    <n v="616"/>
    <n v="607"/>
    <n v="89"/>
    <n v="144"/>
    <m/>
    <m/>
    <m/>
    <m/>
  </r>
  <r>
    <x v="1"/>
    <s v="SS03"/>
    <x v="3"/>
    <s v="SS0303"/>
    <s v="Anyidi"/>
    <x v="10"/>
    <m/>
    <x v="1"/>
    <x v="1"/>
    <x v="0"/>
    <m/>
    <x v="2"/>
    <s v="None"/>
    <n v="4410"/>
    <n v="1547"/>
    <n v="2167"/>
    <n v="2243"/>
    <n v="400"/>
    <n v="283"/>
    <n v="622"/>
    <n v="679"/>
    <n v="939"/>
    <n v="1063"/>
    <n v="206"/>
    <n v="218"/>
    <n v="340"/>
    <n v="80"/>
    <n v="1270"/>
    <n v="107"/>
  </r>
  <r>
    <x v="1"/>
    <s v="SS03"/>
    <x v="3"/>
    <s v="SS0303"/>
    <s v="Bor"/>
    <x v="11"/>
    <m/>
    <x v="2"/>
    <x v="1"/>
    <x v="0"/>
    <m/>
    <x v="2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</r>
  <r>
    <x v="1"/>
    <s v="SS03"/>
    <x v="3"/>
    <s v="SS0303"/>
    <s v="Makuach"/>
    <x v="12"/>
    <m/>
    <x v="2"/>
    <x v="1"/>
    <x v="0"/>
    <m/>
    <x v="2"/>
    <s v="None"/>
    <n v="12968"/>
    <n v="2161"/>
    <n v="6372"/>
    <n v="6596"/>
    <n v="1177"/>
    <n v="831"/>
    <n v="1828"/>
    <n v="1997"/>
    <n v="2763"/>
    <n v="3126"/>
    <n v="604"/>
    <n v="642"/>
    <m/>
    <m/>
    <m/>
    <m/>
  </r>
  <r>
    <x v="1"/>
    <s v="SS03"/>
    <x v="3"/>
    <s v="SS0303"/>
    <s v="Kolnyang"/>
    <x v="13"/>
    <m/>
    <x v="2"/>
    <x v="1"/>
    <x v="0"/>
    <m/>
    <x v="2"/>
    <s v="None"/>
    <n v="1680"/>
    <n v="336"/>
    <n v="826"/>
    <n v="854"/>
    <n v="153"/>
    <n v="108"/>
    <n v="237"/>
    <n v="259"/>
    <n v="358"/>
    <n v="404"/>
    <n v="78"/>
    <n v="83"/>
    <m/>
    <m/>
    <m/>
    <m/>
  </r>
  <r>
    <x v="1"/>
    <s v="SS03"/>
    <x v="3"/>
    <s v="SS0303"/>
    <s v="Kolnyang"/>
    <x v="14"/>
    <m/>
    <x v="2"/>
    <x v="1"/>
    <x v="0"/>
    <m/>
    <x v="2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</r>
  <r>
    <x v="1"/>
    <s v="SS03"/>
    <x v="3"/>
    <s v="SS0303"/>
    <s v="Anyidi"/>
    <x v="15"/>
    <m/>
    <x v="2"/>
    <x v="1"/>
    <x v="0"/>
    <m/>
    <x v="2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</r>
  <r>
    <x v="1"/>
    <s v="SS03"/>
    <x v="4"/>
    <s v="SS0304"/>
    <s v="Nyinthok"/>
    <x v="16"/>
    <m/>
    <x v="2"/>
    <x v="1"/>
    <x v="1"/>
    <m/>
    <x v="2"/>
    <s v="None"/>
    <n v="2352"/>
    <n v="420"/>
    <n v="1176"/>
    <n v="1176"/>
    <n v="263"/>
    <n v="225"/>
    <n v="414"/>
    <n v="374"/>
    <n v="441"/>
    <n v="491"/>
    <n v="58"/>
    <n v="86"/>
    <m/>
    <m/>
    <m/>
    <m/>
  </r>
  <r>
    <x v="1"/>
    <s v="SS03"/>
    <x v="5"/>
    <s v="SS0306"/>
    <s v="Old Fangak"/>
    <x v="17"/>
    <m/>
    <x v="2"/>
    <x v="0"/>
    <x v="3"/>
    <m/>
    <x v="3"/>
    <s v="Completed"/>
    <n v="37946"/>
    <n v="6324"/>
    <n v="18821"/>
    <n v="19125"/>
    <n v="3415"/>
    <n v="2903"/>
    <n v="8273"/>
    <n v="7263"/>
    <n v="6071"/>
    <n v="7058"/>
    <n v="1062"/>
    <n v="1901"/>
    <m/>
    <m/>
    <m/>
    <m/>
  </r>
  <r>
    <x v="1"/>
    <s v="SS03"/>
    <x v="5"/>
    <s v="SS0306"/>
    <s v="Phom"/>
    <x v="18"/>
    <s v="Tondlak"/>
    <x v="2"/>
    <x v="0"/>
    <x v="2"/>
    <m/>
    <x v="3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</r>
  <r>
    <x v="1"/>
    <s v="SS03"/>
    <x v="6"/>
    <s v="SS0307"/>
    <s v="Lankien"/>
    <x v="19"/>
    <m/>
    <x v="2"/>
    <x v="0"/>
    <x v="4"/>
    <m/>
    <x v="1"/>
    <s v="On-going"/>
    <n v="1500"/>
    <n v="283"/>
    <n v="717"/>
    <n v="783"/>
    <n v="206"/>
    <n v="176"/>
    <n v="207"/>
    <n v="233"/>
    <n v="257"/>
    <n v="293"/>
    <n v="47"/>
    <n v="81"/>
    <m/>
    <m/>
    <m/>
    <m/>
  </r>
  <r>
    <x v="1"/>
    <s v="SS03"/>
    <x v="6"/>
    <s v="SS0307"/>
    <s v="Pulturuk"/>
    <x v="20"/>
    <m/>
    <x v="2"/>
    <x v="1"/>
    <x v="1"/>
    <m/>
    <x v="2"/>
    <s v="None"/>
    <n v="1134"/>
    <n v="189"/>
    <n v="542"/>
    <n v="592"/>
    <n v="155"/>
    <n v="133"/>
    <n v="156"/>
    <n v="176"/>
    <n v="196"/>
    <n v="222"/>
    <n v="35"/>
    <n v="61"/>
    <m/>
    <m/>
    <m/>
    <m/>
  </r>
  <r>
    <x v="1"/>
    <s v="SS03"/>
    <x v="6"/>
    <s v="SS0307"/>
    <s v="Thol"/>
    <x v="21"/>
    <m/>
    <x v="2"/>
    <x v="1"/>
    <x v="1"/>
    <m/>
    <x v="2"/>
    <s v="None"/>
    <n v="2500"/>
    <n v="500"/>
    <n v="1195"/>
    <n v="1305"/>
    <n v="343"/>
    <n v="293"/>
    <n v="345"/>
    <n v="388"/>
    <n v="429"/>
    <n v="488"/>
    <n v="78"/>
    <n v="136"/>
    <m/>
    <m/>
    <m/>
    <m/>
  </r>
  <r>
    <x v="1"/>
    <s v="SS03"/>
    <x v="6"/>
    <s v="SS0307"/>
    <s v="Lankien"/>
    <x v="22"/>
    <m/>
    <x v="2"/>
    <x v="1"/>
    <x v="1"/>
    <m/>
    <x v="2"/>
    <s v="None"/>
    <n v="1400"/>
    <n v="280"/>
    <n v="669"/>
    <n v="731"/>
    <n v="192"/>
    <n v="164"/>
    <n v="193"/>
    <n v="217"/>
    <n v="240"/>
    <n v="274"/>
    <n v="44"/>
    <n v="76"/>
    <m/>
    <m/>
    <m/>
    <m/>
  </r>
  <r>
    <x v="1"/>
    <s v="SS03"/>
    <x v="6"/>
    <s v="SS0307"/>
    <s v="Lankien"/>
    <x v="23"/>
    <m/>
    <x v="2"/>
    <x v="1"/>
    <x v="1"/>
    <m/>
    <x v="2"/>
    <s v="None"/>
    <n v="940"/>
    <n v="188"/>
    <n v="449"/>
    <n v="491"/>
    <n v="129"/>
    <n v="110"/>
    <n v="130"/>
    <n v="146"/>
    <n v="161"/>
    <n v="184"/>
    <n v="29"/>
    <n v="51"/>
    <m/>
    <m/>
    <m/>
    <m/>
  </r>
  <r>
    <x v="1"/>
    <s v="SS03"/>
    <x v="7"/>
    <s v="SS0308"/>
    <s v="Gumruk"/>
    <x v="24"/>
    <m/>
    <x v="2"/>
    <x v="1"/>
    <x v="1"/>
    <m/>
    <x v="2"/>
    <s v="None"/>
    <n v="473"/>
    <n v="86"/>
    <n v="209"/>
    <n v="264"/>
    <n v="64"/>
    <n v="49"/>
    <n v="92"/>
    <n v="82"/>
    <n v="50"/>
    <n v="129"/>
    <n v="3"/>
    <n v="4"/>
    <m/>
    <m/>
    <m/>
    <m/>
  </r>
  <r>
    <x v="1"/>
    <s v="SS03"/>
    <x v="7"/>
    <s v="SS0308"/>
    <s v="Gumruk"/>
    <x v="25"/>
    <m/>
    <x v="2"/>
    <x v="1"/>
    <x v="1"/>
    <m/>
    <x v="2"/>
    <s v="None"/>
    <n v="270"/>
    <n v="49"/>
    <n v="119"/>
    <n v="151"/>
    <n v="37"/>
    <n v="28"/>
    <n v="52"/>
    <n v="47"/>
    <n v="28"/>
    <n v="74"/>
    <n v="2"/>
    <n v="2"/>
    <m/>
    <m/>
    <m/>
    <m/>
  </r>
  <r>
    <x v="1"/>
    <s v="SS03"/>
    <x v="7"/>
    <s v="SS0308"/>
    <s v="Pibor"/>
    <x v="26"/>
    <m/>
    <x v="2"/>
    <x v="0"/>
    <x v="5"/>
    <s v="Peace Corps Org (PCO)"/>
    <x v="1"/>
    <s v="On-going"/>
    <n v="219"/>
    <n v="43"/>
    <n v="97"/>
    <n v="122"/>
    <n v="30"/>
    <n v="23"/>
    <n v="43"/>
    <n v="38"/>
    <n v="23"/>
    <n v="59"/>
    <n v="1"/>
    <n v="2"/>
    <m/>
    <m/>
    <m/>
    <m/>
  </r>
  <r>
    <x v="1"/>
    <s v="SS03"/>
    <x v="7"/>
    <s v="SS0308"/>
    <s v="Gumruk"/>
    <x v="27"/>
    <m/>
    <x v="2"/>
    <x v="1"/>
    <x v="1"/>
    <m/>
    <x v="2"/>
    <s v="None"/>
    <n v="776"/>
    <n v="141"/>
    <n v="343"/>
    <n v="433"/>
    <n v="106"/>
    <n v="80"/>
    <n v="151"/>
    <n v="135"/>
    <n v="81"/>
    <n v="212"/>
    <n v="5"/>
    <n v="6"/>
    <m/>
    <m/>
    <m/>
    <m/>
  </r>
  <r>
    <x v="1"/>
    <s v="SS03"/>
    <x v="7"/>
    <s v="SS0308"/>
    <s v="Lekuangole"/>
    <x v="28"/>
    <m/>
    <x v="2"/>
    <x v="1"/>
    <x v="1"/>
    <m/>
    <x v="2"/>
    <s v="None"/>
    <n v="132"/>
    <n v="24"/>
    <n v="58"/>
    <n v="74"/>
    <n v="18"/>
    <n v="14"/>
    <n v="25"/>
    <n v="23"/>
    <n v="14"/>
    <n v="36"/>
    <n v="1"/>
    <n v="1"/>
    <m/>
    <m/>
    <m/>
    <m/>
  </r>
  <r>
    <x v="1"/>
    <s v="SS03"/>
    <x v="7"/>
    <s v="SS0308"/>
    <s v="Pibor"/>
    <x v="29"/>
    <m/>
    <x v="2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</r>
  <r>
    <x v="1"/>
    <s v="SS03"/>
    <x v="7"/>
    <s v="SS0308"/>
    <s v="Pibor"/>
    <x v="30"/>
    <m/>
    <x v="2"/>
    <x v="0"/>
    <x v="5"/>
    <s v="Peace Corps Org (PCO)"/>
    <x v="1"/>
    <s v="On-going"/>
    <n v="354"/>
    <n v="58"/>
    <n v="157"/>
    <n v="197"/>
    <n v="48"/>
    <n v="37"/>
    <n v="70"/>
    <n v="62"/>
    <n v="37"/>
    <n v="95"/>
    <n v="2"/>
    <n v="3"/>
    <m/>
    <m/>
    <m/>
    <m/>
  </r>
  <r>
    <x v="1"/>
    <s v="SS03"/>
    <x v="7"/>
    <s v="SS0308"/>
    <s v="Pibor"/>
    <x v="31"/>
    <s v="Pibor Town"/>
    <x v="2"/>
    <x v="0"/>
    <x v="5"/>
    <m/>
    <x v="1"/>
    <s v="On-going"/>
    <n v="490"/>
    <n v="71"/>
    <n v="217"/>
    <n v="273"/>
    <n v="67"/>
    <n v="51"/>
    <n v="96"/>
    <n v="85"/>
    <n v="51"/>
    <n v="133"/>
    <n v="3"/>
    <n v="4"/>
    <m/>
    <m/>
    <m/>
    <m/>
  </r>
  <r>
    <x v="1"/>
    <s v="SS03"/>
    <x v="7"/>
    <s v="SS0308"/>
    <s v="Gumruk"/>
    <x v="32"/>
    <m/>
    <x v="2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</r>
  <r>
    <x v="1"/>
    <s v="SS03"/>
    <x v="8"/>
    <s v="SS0311"/>
    <s v="Uror"/>
    <x v="33"/>
    <m/>
    <x v="2"/>
    <x v="0"/>
    <x v="3"/>
    <m/>
    <x v="1"/>
    <s v="On-going"/>
    <n v="3000"/>
    <n v="500"/>
    <n v="1461"/>
    <n v="1539"/>
    <n v="190"/>
    <n v="183"/>
    <n v="681"/>
    <n v="702"/>
    <n v="532"/>
    <n v="582"/>
    <n v="58"/>
    <n v="72"/>
    <m/>
    <m/>
    <m/>
    <m/>
  </r>
  <r>
    <x v="2"/>
    <s v="SS04"/>
    <x v="9"/>
    <s v="SS0401"/>
    <s v="Puluk"/>
    <x v="34"/>
    <m/>
    <x v="2"/>
    <x v="1"/>
    <x v="1"/>
    <m/>
    <x v="2"/>
    <s v="None"/>
    <n v="11388"/>
    <n v="2190"/>
    <n v="6004"/>
    <n v="5384"/>
    <n v="859"/>
    <n v="485"/>
    <n v="2562"/>
    <n v="2323"/>
    <n v="2016"/>
    <n v="1890"/>
    <n v="567"/>
    <n v="686"/>
    <m/>
    <m/>
    <m/>
    <m/>
  </r>
  <r>
    <x v="2"/>
    <s v="SS04"/>
    <x v="9"/>
    <s v="SS0401"/>
    <s v="Puluk"/>
    <x v="35"/>
    <m/>
    <x v="2"/>
    <x v="1"/>
    <x v="1"/>
    <m/>
    <x v="2"/>
    <s v="None"/>
    <n v="10686"/>
    <n v="2095"/>
    <n v="5634"/>
    <n v="5052"/>
    <n v="806"/>
    <n v="455"/>
    <n v="2405"/>
    <n v="2180"/>
    <n v="1891"/>
    <n v="1774"/>
    <n v="532"/>
    <n v="643"/>
    <m/>
    <m/>
    <m/>
    <m/>
  </r>
  <r>
    <x v="2"/>
    <s v="SS04"/>
    <x v="10"/>
    <s v="SS0404"/>
    <s v="Akot"/>
    <x v="36"/>
    <m/>
    <x v="2"/>
    <x v="1"/>
    <x v="1"/>
    <m/>
    <x v="2"/>
    <s v="None"/>
    <n v="1569"/>
    <n v="291"/>
    <n v="755"/>
    <n v="814"/>
    <n v="150"/>
    <n v="153"/>
    <n v="318"/>
    <n v="339"/>
    <n v="237"/>
    <n v="267"/>
    <n v="50"/>
    <n v="55"/>
    <m/>
    <m/>
    <m/>
    <m/>
  </r>
  <r>
    <x v="3"/>
    <s v="SS06"/>
    <x v="11"/>
    <s v="SS0602"/>
    <s v="Kuerguini"/>
    <x v="37"/>
    <s v="Makazin Site"/>
    <x v="0"/>
    <x v="0"/>
    <x v="4"/>
    <m/>
    <x v="0"/>
    <s v="On-going"/>
    <n v="2604"/>
    <n v="361"/>
    <n v="1185"/>
    <n v="1419"/>
    <n v="227"/>
    <n v="186"/>
    <n v="446"/>
    <n v="526"/>
    <n v="427"/>
    <n v="464"/>
    <n v="85"/>
    <n v="243"/>
    <n v="98"/>
    <n v="18"/>
    <m/>
    <m/>
  </r>
  <r>
    <x v="3"/>
    <s v="SS06"/>
    <x v="11"/>
    <s v="SS0602"/>
    <s v="Kuerguini"/>
    <x v="38"/>
    <s v="Nine Counties"/>
    <x v="0"/>
    <x v="0"/>
    <x v="4"/>
    <m/>
    <x v="0"/>
    <s v="On-going"/>
    <n v="585"/>
    <n v="113"/>
    <n v="266"/>
    <n v="319"/>
    <n v="51"/>
    <n v="42"/>
    <n v="100"/>
    <n v="118"/>
    <n v="96"/>
    <n v="104"/>
    <n v="19"/>
    <n v="55"/>
    <n v="84"/>
    <n v="14"/>
    <m/>
    <m/>
  </r>
  <r>
    <x v="3"/>
    <s v="SS06"/>
    <x v="11"/>
    <s v="SS0602"/>
    <s v="Kuerguini"/>
    <x v="39"/>
    <m/>
    <x v="1"/>
    <x v="0"/>
    <x v="4"/>
    <m/>
    <x v="0"/>
    <s v="On-going"/>
    <n v="4163"/>
    <n v="581"/>
    <n v="1894"/>
    <n v="2269"/>
    <n v="362"/>
    <n v="298"/>
    <n v="714"/>
    <n v="841"/>
    <n v="683"/>
    <n v="741"/>
    <n v="135"/>
    <n v="389"/>
    <n v="42"/>
    <n v="7"/>
    <m/>
    <m/>
  </r>
  <r>
    <x v="3"/>
    <s v="SS06"/>
    <x v="11"/>
    <s v="SS0602"/>
    <s v="Kuerguini"/>
    <x v="40"/>
    <m/>
    <x v="1"/>
    <x v="0"/>
    <x v="4"/>
    <m/>
    <x v="0"/>
    <s v="On-going"/>
    <n v="6176"/>
    <n v="837"/>
    <n v="2809"/>
    <n v="3367"/>
    <n v="537"/>
    <n v="442"/>
    <n v="1058"/>
    <n v="1249"/>
    <n v="1013"/>
    <n v="1099"/>
    <n v="201"/>
    <n v="577"/>
    <n v="54"/>
    <n v="9"/>
    <m/>
    <m/>
  </r>
  <r>
    <x v="3"/>
    <s v="SS06"/>
    <x v="11"/>
    <s v="SS0602"/>
    <s v="Kuerguini"/>
    <x v="41"/>
    <m/>
    <x v="1"/>
    <x v="0"/>
    <x v="4"/>
    <m/>
    <x v="0"/>
    <s v="On-going"/>
    <n v="9662"/>
    <n v="1376"/>
    <n v="4395"/>
    <n v="5267"/>
    <n v="841"/>
    <n v="692"/>
    <n v="1655"/>
    <n v="1952"/>
    <n v="1585"/>
    <n v="1720"/>
    <n v="314"/>
    <n v="903"/>
    <n v="582"/>
    <n v="97"/>
    <m/>
    <m/>
  </r>
  <r>
    <x v="3"/>
    <s v="SS06"/>
    <x v="12"/>
    <s v="SS0604"/>
    <s v="Leer"/>
    <x v="42"/>
    <m/>
    <x v="1"/>
    <x v="0"/>
    <x v="2"/>
    <s v="HRSS"/>
    <x v="0"/>
    <s v="On-going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</r>
  <r>
    <x v="3"/>
    <s v="SS06"/>
    <x v="12"/>
    <s v="SS0604"/>
    <s v="Nyangdiar"/>
    <x v="43"/>
    <m/>
    <x v="1"/>
    <x v="0"/>
    <x v="2"/>
    <s v="HRSS"/>
    <x v="0"/>
    <s v="On-going"/>
    <n v="2851"/>
    <n v="475"/>
    <n v="1444"/>
    <n v="1407"/>
    <n v="273"/>
    <n v="226"/>
    <n v="574"/>
    <n v="502"/>
    <n v="505"/>
    <n v="505"/>
    <n v="92"/>
    <n v="174"/>
    <m/>
    <m/>
    <m/>
    <m/>
  </r>
  <r>
    <x v="3"/>
    <s v="SS06"/>
    <x v="12"/>
    <s v="SS0604"/>
    <s v="Leer"/>
    <x v="44"/>
    <m/>
    <x v="1"/>
    <x v="0"/>
    <x v="2"/>
    <s v="HRSS"/>
    <x v="0"/>
    <s v="On-going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</r>
  <r>
    <x v="3"/>
    <s v="SS06"/>
    <x v="12"/>
    <s v="SS0604"/>
    <s v="Thonyor"/>
    <x v="45"/>
    <m/>
    <x v="2"/>
    <x v="0"/>
    <x v="2"/>
    <s v="HRSS"/>
    <x v="0"/>
    <s v="On-going"/>
    <n v="642"/>
    <n v="107"/>
    <n v="325"/>
    <n v="317"/>
    <n v="61"/>
    <n v="51"/>
    <n v="129"/>
    <n v="113"/>
    <n v="114"/>
    <n v="114"/>
    <n v="21"/>
    <n v="39"/>
    <m/>
    <m/>
    <m/>
    <m/>
  </r>
  <r>
    <x v="3"/>
    <s v="SS06"/>
    <x v="12"/>
    <s v="SS0604"/>
    <s v="Thonyor"/>
    <x v="46"/>
    <m/>
    <x v="2"/>
    <x v="0"/>
    <x v="2"/>
    <s v="HRSS"/>
    <x v="0"/>
    <s v="On-going"/>
    <n v="948"/>
    <n v="158"/>
    <n v="480"/>
    <n v="468"/>
    <n v="91"/>
    <n v="75"/>
    <n v="190"/>
    <n v="167"/>
    <n v="168"/>
    <n v="168"/>
    <n v="31"/>
    <n v="58"/>
    <m/>
    <m/>
    <m/>
    <m/>
  </r>
  <r>
    <x v="3"/>
    <s v="SS06"/>
    <x v="12"/>
    <s v="SS0604"/>
    <s v="Thonyor"/>
    <x v="47"/>
    <m/>
    <x v="2"/>
    <x v="0"/>
    <x v="2"/>
    <s v="HRSS"/>
    <x v="0"/>
    <s v="On-going"/>
    <n v="828"/>
    <n v="138"/>
    <n v="419"/>
    <n v="409"/>
    <n v="79"/>
    <n v="66"/>
    <n v="166"/>
    <n v="146"/>
    <n v="147"/>
    <n v="146"/>
    <n v="27"/>
    <n v="51"/>
    <m/>
    <m/>
    <m/>
    <m/>
  </r>
  <r>
    <x v="3"/>
    <s v="SS06"/>
    <x v="12"/>
    <s v="SS0604"/>
    <s v="Thonyor"/>
    <x v="48"/>
    <m/>
    <x v="2"/>
    <x v="0"/>
    <x v="2"/>
    <s v="HRSS"/>
    <x v="3"/>
    <s v="On-going"/>
    <n v="2232"/>
    <n v="372"/>
    <n v="1131"/>
    <n v="1101"/>
    <n v="213"/>
    <n v="177"/>
    <n v="451"/>
    <n v="393"/>
    <n v="395"/>
    <n v="395"/>
    <n v="72"/>
    <n v="136"/>
    <m/>
    <m/>
    <m/>
    <m/>
  </r>
  <r>
    <x v="3"/>
    <s v="SS06"/>
    <x v="13"/>
    <s v="SS0605"/>
    <s v="Dablual"/>
    <x v="49"/>
    <m/>
    <x v="2"/>
    <x v="0"/>
    <x v="5"/>
    <m/>
    <x v="1"/>
    <s v="On-going"/>
    <n v="528"/>
    <n v="88"/>
    <n v="260"/>
    <n v="268"/>
    <n v="61"/>
    <n v="49"/>
    <n v="88"/>
    <n v="104"/>
    <n v="72"/>
    <n v="72"/>
    <n v="39"/>
    <n v="43"/>
    <n v="42"/>
    <n v="7"/>
    <n v="24"/>
    <n v="4"/>
  </r>
  <r>
    <x v="3"/>
    <s v="SS06"/>
    <x v="13"/>
    <s v="SS0605"/>
    <s v="Rubkuay"/>
    <x v="50"/>
    <m/>
    <x v="1"/>
    <x v="0"/>
    <x v="2"/>
    <s v="HRSS"/>
    <x v="0"/>
    <s v="On-going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</r>
  <r>
    <x v="3"/>
    <s v="SS06"/>
    <x v="13"/>
    <s v="SS0605"/>
    <s v="Tutnyang"/>
    <x v="51"/>
    <m/>
    <x v="2"/>
    <x v="0"/>
    <x v="2"/>
    <s v="HRSS"/>
    <x v="0"/>
    <s v="On-going"/>
    <n v="3562"/>
    <n v="593"/>
    <n v="1754"/>
    <n v="1808"/>
    <n v="413"/>
    <n v="331"/>
    <n v="592"/>
    <n v="701"/>
    <n v="484"/>
    <n v="485"/>
    <n v="265"/>
    <n v="291"/>
    <n v="210"/>
    <n v="35"/>
    <n v="150"/>
    <n v="25"/>
  </r>
  <r>
    <x v="3"/>
    <s v="SS06"/>
    <x v="14"/>
    <s v="SS0609"/>
    <s v="Bentiu Town"/>
    <x v="52"/>
    <s v="Bentiu PoC"/>
    <x v="1"/>
    <x v="0"/>
    <x v="5"/>
    <m/>
    <x v="0"/>
    <s v="On-going"/>
    <n v="99519"/>
    <n v="15891"/>
    <n v="51965"/>
    <n v="47554"/>
    <n v="12327"/>
    <n v="12032"/>
    <n v="16834"/>
    <n v="15629"/>
    <n v="20353"/>
    <n v="16474"/>
    <n v="2451"/>
    <n v="3419"/>
    <n v="2503"/>
    <m/>
    <m/>
    <m/>
  </r>
  <r>
    <x v="3"/>
    <s v="SS06"/>
    <x v="14"/>
    <s v="SS0609"/>
    <s v="Panhiany"/>
    <x v="53"/>
    <s v="Dar El-Saalam collective site"/>
    <x v="0"/>
    <x v="0"/>
    <x v="4"/>
    <m/>
    <x v="0"/>
    <s v="On-going"/>
    <n v="1759"/>
    <n v="257"/>
    <n v="942"/>
    <n v="817"/>
    <n v="135"/>
    <n v="101"/>
    <n v="441"/>
    <n v="398"/>
    <n v="267"/>
    <n v="237"/>
    <n v="99"/>
    <n v="81"/>
    <m/>
    <m/>
    <m/>
    <m/>
  </r>
  <r>
    <x v="3"/>
    <s v="SS06"/>
    <x v="14"/>
    <s v="SS0609"/>
    <s v="Panhiany"/>
    <x v="54"/>
    <s v="Former Military Barrack collective site"/>
    <x v="0"/>
    <x v="0"/>
    <x v="4"/>
    <m/>
    <x v="0"/>
    <s v="On-going"/>
    <n v="2754"/>
    <n v="360"/>
    <n v="1475"/>
    <n v="1279"/>
    <n v="211"/>
    <n v="158"/>
    <n v="691"/>
    <n v="623"/>
    <n v="419"/>
    <n v="372"/>
    <n v="154"/>
    <n v="126"/>
    <n v="336"/>
    <n v="48"/>
    <m/>
    <m/>
  </r>
  <r>
    <x v="3"/>
    <s v="SS06"/>
    <x v="14"/>
    <s v="SS0609"/>
    <s v="Panhiany"/>
    <x v="55"/>
    <s v="Kalibalek collective site"/>
    <x v="0"/>
    <x v="0"/>
    <x v="4"/>
    <m/>
    <x v="0"/>
    <s v="On-going"/>
    <n v="1811"/>
    <n v="240"/>
    <n v="970"/>
    <n v="841"/>
    <n v="139"/>
    <n v="104"/>
    <n v="454"/>
    <n v="410"/>
    <n v="275"/>
    <n v="244"/>
    <n v="102"/>
    <n v="83"/>
    <n v="23"/>
    <n v="13"/>
    <m/>
    <m/>
  </r>
  <r>
    <x v="3"/>
    <s v="SS06"/>
    <x v="14"/>
    <s v="SS0609"/>
    <s v="Bentiu"/>
    <x v="56"/>
    <m/>
    <x v="2"/>
    <x v="1"/>
    <x v="1"/>
    <m/>
    <x v="2"/>
    <s v="None"/>
    <n v="2556"/>
    <n v="426"/>
    <n v="1369"/>
    <n v="1187"/>
    <n v="196"/>
    <n v="147"/>
    <n v="641"/>
    <n v="578"/>
    <n v="389"/>
    <n v="345"/>
    <n v="143"/>
    <n v="117"/>
    <m/>
    <m/>
    <m/>
    <m/>
  </r>
  <r>
    <x v="3"/>
    <s v="SS06"/>
    <x v="14"/>
    <s v="SS0609"/>
    <s v="Rubkona"/>
    <x v="57"/>
    <m/>
    <x v="2"/>
    <x v="1"/>
    <x v="1"/>
    <m/>
    <x v="2"/>
    <s v="None"/>
    <n v="234"/>
    <n v="39"/>
    <n v="125"/>
    <n v="109"/>
    <n v="18"/>
    <n v="13"/>
    <n v="58"/>
    <n v="53"/>
    <n v="36"/>
    <n v="32"/>
    <n v="13"/>
    <n v="11"/>
    <m/>
    <m/>
    <m/>
    <m/>
  </r>
  <r>
    <x v="3"/>
    <s v="SS06"/>
    <x v="14"/>
    <s v="SS0609"/>
    <s v="Budaang"/>
    <x v="58"/>
    <m/>
    <x v="1"/>
    <x v="0"/>
    <x v="4"/>
    <m/>
    <x v="3"/>
    <s v="On-going"/>
    <n v="10030"/>
    <n v="1672"/>
    <n v="5372"/>
    <n v="4658"/>
    <n v="767"/>
    <n v="577"/>
    <n v="2517"/>
    <n v="2267"/>
    <n v="1525"/>
    <n v="1354"/>
    <n v="563"/>
    <n v="460"/>
    <m/>
    <m/>
    <m/>
    <m/>
  </r>
  <r>
    <x v="3"/>
    <s v="SS06"/>
    <x v="14"/>
    <s v="SS0609"/>
    <s v="Panhiany"/>
    <x v="59"/>
    <m/>
    <x v="1"/>
    <x v="0"/>
    <x v="4"/>
    <m/>
    <x v="0"/>
    <s v="On-going"/>
    <n v="21203"/>
    <n v="3044"/>
    <n v="11356"/>
    <n v="9847"/>
    <n v="1622"/>
    <n v="1219"/>
    <n v="5322"/>
    <n v="4793"/>
    <n v="3223"/>
    <n v="2862"/>
    <n v="1189"/>
    <n v="973"/>
    <n v="90"/>
    <n v="15"/>
    <m/>
    <m/>
  </r>
  <r>
    <x v="3"/>
    <s v="SS06"/>
    <x v="14"/>
    <s v="SS0609"/>
    <s v="Panhiany"/>
    <x v="60"/>
    <m/>
    <x v="1"/>
    <x v="0"/>
    <x v="4"/>
    <m/>
    <x v="0"/>
    <s v="On-going"/>
    <n v="18268"/>
    <n v="2561"/>
    <n v="9784"/>
    <n v="8484"/>
    <n v="1398"/>
    <n v="1050"/>
    <n v="4584"/>
    <n v="4129"/>
    <n v="2777"/>
    <n v="2466"/>
    <n v="1025"/>
    <n v="839"/>
    <n v="546"/>
    <n v="78"/>
    <m/>
    <m/>
  </r>
  <r>
    <x v="3"/>
    <s v="SS06"/>
    <x v="14"/>
    <s v="SS0609"/>
    <s v="Panhiany"/>
    <x v="61"/>
    <m/>
    <x v="1"/>
    <x v="0"/>
    <x v="4"/>
    <m/>
    <x v="0"/>
    <s v="On-going"/>
    <n v="13591"/>
    <n v="1825"/>
    <n v="7279"/>
    <n v="6312"/>
    <n v="1040"/>
    <n v="781"/>
    <n v="3411"/>
    <n v="3072"/>
    <n v="2066"/>
    <n v="1835"/>
    <n v="762"/>
    <n v="624"/>
    <n v="325"/>
    <n v="43"/>
    <m/>
    <m/>
  </r>
  <r>
    <x v="3"/>
    <s v="SS06"/>
    <x v="14"/>
    <s v="SS0609"/>
    <s v="Panhiany"/>
    <x v="62"/>
    <s v="Suk Saba collective site"/>
    <x v="0"/>
    <x v="0"/>
    <x v="4"/>
    <m/>
    <x v="0"/>
    <s v="On-going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3"/>
    <s v="SS06"/>
    <x v="14"/>
    <s v="SS0609"/>
    <s v="Panhiany"/>
    <x v="63"/>
    <s v="Suk Shaabi collective site"/>
    <x v="0"/>
    <x v="0"/>
    <x v="4"/>
    <m/>
    <x v="0"/>
    <s v="On-going"/>
    <n v="642"/>
    <n v="86"/>
    <n v="344"/>
    <n v="298"/>
    <n v="49"/>
    <n v="37"/>
    <n v="161"/>
    <n v="145"/>
    <n v="98"/>
    <n v="87"/>
    <n v="36"/>
    <n v="29"/>
    <n v="21"/>
    <n v="5"/>
    <m/>
    <m/>
  </r>
  <r>
    <x v="3"/>
    <s v="SS06"/>
    <x v="14"/>
    <s v="SS0609"/>
    <s v="Panhiany"/>
    <x v="64"/>
    <s v="Suk Sita collective site"/>
    <x v="0"/>
    <x v="0"/>
    <x v="4"/>
    <m/>
    <x v="0"/>
    <s v="On-going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4"/>
    <s v="SS07"/>
    <x v="15"/>
    <s v="SS0701"/>
    <s v="Gel Achiel"/>
    <x v="65"/>
    <m/>
    <x v="2"/>
    <x v="1"/>
    <x v="1"/>
    <m/>
    <x v="2"/>
    <s v="None"/>
    <n v="592"/>
    <n v="98"/>
    <n v="278"/>
    <n v="314"/>
    <n v="61"/>
    <n v="51"/>
    <n v="114"/>
    <n v="97"/>
    <n v="73"/>
    <n v="103"/>
    <n v="30"/>
    <n v="63"/>
    <m/>
    <m/>
    <m/>
    <m/>
  </r>
  <r>
    <x v="4"/>
    <s v="SS07"/>
    <x v="16"/>
    <s v="SS0702"/>
    <s v="Dethwok"/>
    <x v="66"/>
    <m/>
    <x v="2"/>
    <x v="1"/>
    <x v="1"/>
    <m/>
    <x v="2"/>
    <s v="None"/>
    <n v="8137"/>
    <n v="1627"/>
    <n v="4016"/>
    <n v="4121"/>
    <n v="960"/>
    <n v="685"/>
    <n v="1420"/>
    <n v="1432"/>
    <n v="1457"/>
    <n v="1700"/>
    <n v="179"/>
    <n v="304"/>
    <m/>
    <m/>
    <m/>
    <m/>
  </r>
  <r>
    <x v="4"/>
    <s v="SS07"/>
    <x v="16"/>
    <s v="SS0702"/>
    <s v="Kodok Town"/>
    <x v="67"/>
    <m/>
    <x v="2"/>
    <x v="0"/>
    <x v="4"/>
    <m/>
    <x v="3"/>
    <s v="On-going"/>
    <n v="27207"/>
    <n v="4248"/>
    <n v="13427"/>
    <n v="13780"/>
    <n v="3210"/>
    <n v="2291"/>
    <n v="4748"/>
    <n v="4788"/>
    <n v="4870"/>
    <n v="5686"/>
    <n v="599"/>
    <n v="1015"/>
    <n v="5999"/>
    <n v="976"/>
    <m/>
    <m/>
  </r>
  <r>
    <x v="4"/>
    <s v="SS07"/>
    <x v="17"/>
    <s v="SS0704"/>
    <s v="Nasir"/>
    <x v="68"/>
    <s v="Nasir"/>
    <x v="2"/>
    <x v="0"/>
    <x v="2"/>
    <m/>
    <x v="3"/>
    <s v="On-going"/>
    <n v="12381"/>
    <n v="2063"/>
    <n v="6189"/>
    <n v="6192"/>
    <n v="995"/>
    <n v="1051"/>
    <n v="2526"/>
    <n v="2570"/>
    <n v="2340"/>
    <n v="2117"/>
    <n v="328"/>
    <n v="454"/>
    <m/>
    <m/>
    <m/>
    <m/>
  </r>
  <r>
    <x v="4"/>
    <s v="SS07"/>
    <x v="18"/>
    <s v="SS0705"/>
    <s v="Buny"/>
    <x v="69"/>
    <m/>
    <x v="2"/>
    <x v="1"/>
    <x v="1"/>
    <m/>
    <x v="2"/>
    <s v="None"/>
    <n v="3797"/>
    <n v="748"/>
    <n v="2022"/>
    <n v="1775"/>
    <n v="532"/>
    <n v="372"/>
    <n v="676"/>
    <n v="490"/>
    <n v="695"/>
    <n v="729"/>
    <n v="119"/>
    <n v="184"/>
    <m/>
    <m/>
    <m/>
    <m/>
  </r>
  <r>
    <x v="4"/>
    <s v="SS07"/>
    <x v="18"/>
    <s v="SS0705"/>
    <s v="Jinkuata"/>
    <x v="70"/>
    <m/>
    <x v="2"/>
    <x v="1"/>
    <x v="1"/>
    <m/>
    <x v="2"/>
    <s v="None"/>
    <n v="1196"/>
    <n v="217"/>
    <n v="637"/>
    <n v="559"/>
    <n v="167"/>
    <n v="117"/>
    <n v="213"/>
    <n v="154"/>
    <n v="219"/>
    <n v="230"/>
    <n v="38"/>
    <n v="58"/>
    <m/>
    <m/>
    <m/>
    <m/>
  </r>
  <r>
    <x v="4"/>
    <s v="SS07"/>
    <x v="18"/>
    <s v="SS0705"/>
    <s v="Jinkuata"/>
    <x v="71"/>
    <m/>
    <x v="2"/>
    <x v="1"/>
    <x v="1"/>
    <m/>
    <x v="2"/>
    <s v="None"/>
    <n v="781"/>
    <n v="130"/>
    <n v="416"/>
    <n v="365"/>
    <n v="109"/>
    <n v="77"/>
    <n v="139"/>
    <n v="100"/>
    <n v="143"/>
    <n v="150"/>
    <n v="25"/>
    <n v="38"/>
    <m/>
    <m/>
    <m/>
    <m/>
  </r>
  <r>
    <x v="4"/>
    <s v="SS07"/>
    <x v="19"/>
    <s v="SS0707"/>
    <s v="Malakal South"/>
    <x v="72"/>
    <m/>
    <x v="2"/>
    <x v="0"/>
    <x v="4"/>
    <m/>
    <x v="0"/>
    <s v="On-going"/>
    <n v="5379"/>
    <n v="889"/>
    <n v="2754"/>
    <n v="2625"/>
    <n v="554"/>
    <n v="518"/>
    <n v="565"/>
    <n v="597"/>
    <n v="1445"/>
    <n v="1323"/>
    <n v="190"/>
    <n v="187"/>
    <m/>
    <m/>
    <m/>
    <m/>
  </r>
  <r>
    <x v="4"/>
    <s v="SS07"/>
    <x v="19"/>
    <s v="SS0707"/>
    <s v="Malakal Centre"/>
    <x v="73"/>
    <m/>
    <x v="2"/>
    <x v="0"/>
    <x v="4"/>
    <m/>
    <x v="0"/>
    <s v="On-going"/>
    <n v="3465"/>
    <n v="722"/>
    <n v="1774"/>
    <n v="1691"/>
    <n v="357"/>
    <n v="334"/>
    <n v="364"/>
    <n v="385"/>
    <n v="930"/>
    <n v="851"/>
    <n v="123"/>
    <n v="121"/>
    <m/>
    <m/>
    <m/>
    <m/>
  </r>
  <r>
    <x v="4"/>
    <s v="SS07"/>
    <x v="19"/>
    <s v="SS0707"/>
    <s v="Northern Malakal"/>
    <x v="74"/>
    <m/>
    <x v="1"/>
    <x v="0"/>
    <x v="4"/>
    <s v="IOM (Site maintenance)"/>
    <x v="0"/>
    <s v="On-going"/>
    <n v="42664"/>
    <n v="7446"/>
    <n v="21840"/>
    <n v="20824"/>
    <n v="4394"/>
    <n v="4109"/>
    <n v="4480"/>
    <n v="4736"/>
    <n v="11456"/>
    <n v="10494"/>
    <n v="1510"/>
    <n v="1485"/>
    <n v="2378"/>
    <n v="394"/>
    <m/>
    <m/>
  </r>
  <r>
    <x v="4"/>
    <s v="SS07"/>
    <x v="19"/>
    <s v="SS0707"/>
    <s v="Malakal South"/>
    <x v="75"/>
    <m/>
    <x v="2"/>
    <x v="0"/>
    <x v="4"/>
    <m/>
    <x v="0"/>
    <s v="On-going"/>
    <n v="942"/>
    <n v="142"/>
    <n v="482"/>
    <n v="460"/>
    <n v="97"/>
    <n v="91"/>
    <n v="99"/>
    <n v="105"/>
    <n v="253"/>
    <n v="231"/>
    <n v="33"/>
    <n v="33"/>
    <m/>
    <m/>
    <m/>
    <m/>
  </r>
  <r>
    <x v="4"/>
    <s v="SS07"/>
    <x v="20"/>
    <s v="SS0709"/>
    <s v="Melut"/>
    <x v="76"/>
    <m/>
    <x v="2"/>
    <x v="1"/>
    <x v="1"/>
    <m/>
    <x v="2"/>
    <s v="None"/>
    <n v="10012"/>
    <n v="1787"/>
    <n v="5823"/>
    <n v="4189"/>
    <n v="333"/>
    <n v="303"/>
    <n v="1074"/>
    <n v="662"/>
    <n v="2944"/>
    <n v="1952"/>
    <n v="1472"/>
    <n v="1272"/>
    <m/>
    <m/>
    <m/>
    <m/>
  </r>
  <r>
    <x v="4"/>
    <s v="SS07"/>
    <x v="20"/>
    <s v="SS0709"/>
    <s v="Melut"/>
    <x v="77"/>
    <m/>
    <x v="2"/>
    <x v="1"/>
    <x v="1"/>
    <m/>
    <x v="2"/>
    <s v="None"/>
    <n v="9875"/>
    <n v="1763"/>
    <n v="5743"/>
    <n v="4132"/>
    <n v="329"/>
    <n v="299"/>
    <n v="1060"/>
    <n v="653"/>
    <n v="2902"/>
    <n v="1926"/>
    <n v="1452"/>
    <n v="1254"/>
    <m/>
    <m/>
    <m/>
    <m/>
  </r>
  <r>
    <x v="4"/>
    <s v="SS07"/>
    <x v="20"/>
    <s v="SS0709"/>
    <s v="Galdora"/>
    <x v="78"/>
    <m/>
    <x v="2"/>
    <x v="1"/>
    <x v="1"/>
    <m/>
    <x v="2"/>
    <s v="None"/>
    <n v="4387"/>
    <n v="798"/>
    <n v="2551"/>
    <n v="1836"/>
    <n v="146"/>
    <n v="133"/>
    <n v="471"/>
    <n v="290"/>
    <n v="1289"/>
    <n v="856"/>
    <n v="645"/>
    <n v="557"/>
    <m/>
    <m/>
    <m/>
    <m/>
  </r>
  <r>
    <x v="4"/>
    <s v="SS07"/>
    <x v="20"/>
    <s v="SS0709"/>
    <s v="Paloch"/>
    <x v="79"/>
    <m/>
    <x v="2"/>
    <x v="1"/>
    <x v="1"/>
    <m/>
    <x v="2"/>
    <s v="None"/>
    <n v="2248"/>
    <n v="368"/>
    <n v="1307"/>
    <n v="941"/>
    <n v="75"/>
    <n v="68"/>
    <n v="241"/>
    <n v="149"/>
    <n v="661"/>
    <n v="439"/>
    <n v="330"/>
    <n v="285"/>
    <m/>
    <m/>
    <m/>
    <m/>
  </r>
  <r>
    <x v="4"/>
    <s v="SS07"/>
    <x v="21"/>
    <s v="SS0710"/>
    <s v="Panyiduay"/>
    <x v="80"/>
    <m/>
    <x v="2"/>
    <x v="1"/>
    <x v="1"/>
    <m/>
    <x v="2"/>
    <s v="None"/>
    <n v="1984"/>
    <n v="363"/>
    <n v="1051"/>
    <n v="933"/>
    <n v="191"/>
    <n v="160"/>
    <n v="450"/>
    <n v="358"/>
    <n v="341"/>
    <n v="345"/>
    <n v="69"/>
    <n v="70"/>
    <m/>
    <m/>
    <m/>
    <m/>
  </r>
  <r>
    <x v="4"/>
    <s v="SS07"/>
    <x v="22"/>
    <s v="SS0712"/>
    <s v="Ulang"/>
    <x v="81"/>
    <s v="Ulang center"/>
    <x v="2"/>
    <x v="0"/>
    <x v="2"/>
    <m/>
    <x v="3"/>
    <s v="On-going"/>
    <n v="18966"/>
    <n v="3161"/>
    <n v="9712"/>
    <n v="9254"/>
    <n v="1733"/>
    <n v="1726"/>
    <n v="3679"/>
    <n v="3460"/>
    <n v="3623"/>
    <n v="3186"/>
    <n v="677"/>
    <n v="882"/>
    <m/>
    <m/>
    <m/>
    <m/>
  </r>
  <r>
    <x v="5"/>
    <s v="SS08"/>
    <x v="23"/>
    <s v="SS0802"/>
    <s v="Akon"/>
    <x v="82"/>
    <m/>
    <x v="2"/>
    <x v="1"/>
    <x v="1"/>
    <m/>
    <x v="2"/>
    <s v="None"/>
    <n v="1002"/>
    <n v="413"/>
    <n v="551"/>
    <n v="451"/>
    <n v="81"/>
    <n v="80"/>
    <n v="214"/>
    <n v="195"/>
    <n v="210"/>
    <n v="153"/>
    <n v="46"/>
    <n v="23"/>
    <m/>
    <m/>
    <m/>
    <m/>
  </r>
  <r>
    <x v="5"/>
    <s v="SS08"/>
    <x v="23"/>
    <s v="SS0802"/>
    <s v="Gogrial"/>
    <x v="83"/>
    <m/>
    <x v="2"/>
    <x v="1"/>
    <x v="1"/>
    <m/>
    <x v="2"/>
    <s v="None"/>
    <n v="984"/>
    <n v="193"/>
    <n v="541"/>
    <n v="443"/>
    <n v="80"/>
    <n v="79"/>
    <n v="209"/>
    <n v="191"/>
    <n v="207"/>
    <n v="151"/>
    <n v="45"/>
    <n v="22"/>
    <m/>
    <m/>
    <m/>
    <m/>
  </r>
  <r>
    <x v="5"/>
    <s v="SS08"/>
    <x v="23"/>
    <s v="SS0802"/>
    <s v="Alek West"/>
    <x v="84"/>
    <m/>
    <x v="2"/>
    <x v="1"/>
    <x v="1"/>
    <m/>
    <x v="2"/>
    <s v="None"/>
    <n v="103"/>
    <n v="49"/>
    <n v="57"/>
    <n v="46"/>
    <n v="8"/>
    <n v="8"/>
    <n v="22"/>
    <n v="20"/>
    <n v="22"/>
    <n v="16"/>
    <n v="5"/>
    <n v="2"/>
    <m/>
    <m/>
    <m/>
    <m/>
  </r>
  <r>
    <x v="5"/>
    <s v="SS08"/>
    <x v="24"/>
    <s v="SS0803"/>
    <s v="Paweng"/>
    <x v="85"/>
    <m/>
    <x v="2"/>
    <x v="1"/>
    <x v="1"/>
    <m/>
    <x v="2"/>
    <s v="None"/>
    <n v="192"/>
    <n v="37"/>
    <n v="94"/>
    <n v="98"/>
    <n v="15"/>
    <n v="16"/>
    <n v="35"/>
    <n v="33"/>
    <n v="35"/>
    <n v="36"/>
    <n v="9"/>
    <n v="13"/>
    <m/>
    <m/>
    <m/>
    <m/>
  </r>
  <r>
    <x v="5"/>
    <s v="SS08"/>
    <x v="25"/>
    <s v="SS0804"/>
    <s v="Awul"/>
    <x v="86"/>
    <m/>
    <x v="2"/>
    <x v="1"/>
    <x v="1"/>
    <m/>
    <x v="2"/>
    <s v="None"/>
    <n v="675"/>
    <n v="135"/>
    <n v="348"/>
    <n v="327"/>
    <n v="47"/>
    <n v="56"/>
    <n v="125"/>
    <n v="133"/>
    <n v="141"/>
    <n v="125"/>
    <n v="35"/>
    <n v="13"/>
    <m/>
    <m/>
    <m/>
    <m/>
  </r>
  <r>
    <x v="5"/>
    <s v="SS08"/>
    <x v="26"/>
    <s v="SS0805"/>
    <s v="Tonj"/>
    <x v="87"/>
    <m/>
    <x v="2"/>
    <x v="1"/>
    <x v="1"/>
    <m/>
    <x v="2"/>
    <s v="None"/>
    <n v="388"/>
    <n v="76"/>
    <n v="190"/>
    <n v="198"/>
    <n v="33"/>
    <n v="23"/>
    <n v="78"/>
    <n v="86"/>
    <n v="67"/>
    <n v="74"/>
    <n v="12"/>
    <n v="15"/>
    <m/>
    <m/>
    <m/>
    <m/>
  </r>
  <r>
    <x v="5"/>
    <s v="SS08"/>
    <x v="26"/>
    <s v="SS0805"/>
    <s v="Tonj"/>
    <x v="88"/>
    <m/>
    <x v="2"/>
    <x v="1"/>
    <x v="1"/>
    <m/>
    <x v="2"/>
    <s v="None"/>
    <n v="1221"/>
    <n v="218"/>
    <n v="599"/>
    <n v="622"/>
    <n v="103"/>
    <n v="73"/>
    <n v="248"/>
    <n v="267"/>
    <n v="210"/>
    <n v="233"/>
    <n v="38"/>
    <n v="49"/>
    <m/>
    <m/>
    <m/>
    <m/>
  </r>
  <r>
    <x v="5"/>
    <s v="SS08"/>
    <x v="27"/>
    <s v="SS0806"/>
    <s v="Wunrok"/>
    <x v="89"/>
    <s v="Wunrok (Abein Dau)"/>
    <x v="2"/>
    <x v="1"/>
    <x v="1"/>
    <m/>
    <x v="2"/>
    <s v="Project Ended"/>
    <n v="5795"/>
    <n v="1159"/>
    <n v="2749"/>
    <n v="3046"/>
    <n v="505"/>
    <n v="632"/>
    <n v="1145"/>
    <n v="1141"/>
    <n v="974"/>
    <n v="1130"/>
    <n v="125"/>
    <n v="143"/>
    <m/>
    <m/>
    <m/>
    <m/>
  </r>
  <r>
    <x v="5"/>
    <s v="SS08"/>
    <x v="27"/>
    <s v="SS0806"/>
    <s v="Aweng"/>
    <x v="90"/>
    <s v="Aweng IDP site"/>
    <x v="2"/>
    <x v="1"/>
    <x v="1"/>
    <m/>
    <x v="2"/>
    <s v="Project Ended"/>
    <n v="3653"/>
    <n v="741"/>
    <n v="1733"/>
    <n v="1920"/>
    <n v="318"/>
    <n v="398"/>
    <n v="722"/>
    <n v="720"/>
    <n v="614"/>
    <n v="712"/>
    <n v="79"/>
    <n v="90"/>
    <n v="68"/>
    <n v="24"/>
    <m/>
    <m/>
  </r>
  <r>
    <x v="5"/>
    <s v="SS08"/>
    <x v="27"/>
    <s v="SS0806"/>
    <s v="Wunrok"/>
    <x v="91"/>
    <m/>
    <x v="2"/>
    <x v="1"/>
    <x v="1"/>
    <m/>
    <x v="2"/>
    <s v="None"/>
    <n v="1768"/>
    <n v="340"/>
    <n v="839"/>
    <n v="929"/>
    <n v="154"/>
    <n v="193"/>
    <n v="350"/>
    <n v="348"/>
    <n v="297"/>
    <n v="345"/>
    <n v="38"/>
    <n v="43"/>
    <m/>
    <m/>
    <m/>
    <m/>
  </r>
  <r>
    <x v="5"/>
    <s v="SS08"/>
    <x v="27"/>
    <s v="SS0806"/>
    <s v="Turalei"/>
    <x v="92"/>
    <s v="Majak Aher IDP site"/>
    <x v="2"/>
    <x v="1"/>
    <x v="1"/>
    <m/>
    <x v="2"/>
    <s v="Project Ended"/>
    <n v="9087"/>
    <n v="1829"/>
    <n v="4311"/>
    <n v="4776"/>
    <n v="791"/>
    <n v="990"/>
    <n v="1797"/>
    <n v="1790"/>
    <n v="1527"/>
    <n v="1772"/>
    <n v="196"/>
    <n v="224"/>
    <n v="87"/>
    <n v="29"/>
    <m/>
    <m/>
  </r>
  <r>
    <x v="5"/>
    <s v="SS08"/>
    <x v="27"/>
    <s v="SS0806"/>
    <s v="Aweng"/>
    <x v="93"/>
    <m/>
    <x v="2"/>
    <x v="1"/>
    <x v="1"/>
    <m/>
    <x v="2"/>
    <s v="Project Ended"/>
    <n v="5506"/>
    <n v="1110"/>
    <n v="2612"/>
    <n v="2894"/>
    <n v="480"/>
    <n v="600"/>
    <n v="1088"/>
    <n v="1085"/>
    <n v="925"/>
    <n v="1074"/>
    <n v="119"/>
    <n v="135"/>
    <n v="91"/>
    <n v="27"/>
    <m/>
    <m/>
  </r>
  <r>
    <x v="5"/>
    <s v="SS08"/>
    <x v="27"/>
    <s v="SS0806"/>
    <s v="Ajak Kuac"/>
    <x v="94"/>
    <m/>
    <x v="2"/>
    <x v="1"/>
    <x v="1"/>
    <m/>
    <x v="2"/>
    <s v="None"/>
    <n v="3798"/>
    <n v="870"/>
    <n v="1802"/>
    <n v="1996"/>
    <n v="331"/>
    <n v="414"/>
    <n v="751"/>
    <n v="748"/>
    <n v="638"/>
    <n v="741"/>
    <n v="82"/>
    <n v="93"/>
    <m/>
    <m/>
    <m/>
    <m/>
  </r>
  <r>
    <x v="5"/>
    <s v="SS08"/>
    <x v="27"/>
    <s v="SS0806"/>
    <s v="Wunrok"/>
    <x v="95"/>
    <s v="Mayen Abun IDP site"/>
    <x v="2"/>
    <x v="1"/>
    <x v="1"/>
    <m/>
    <x v="2"/>
    <s v="Project Ended"/>
    <n v="15153"/>
    <n v="3037"/>
    <n v="7189"/>
    <n v="7964"/>
    <n v="1320"/>
    <n v="1652"/>
    <n v="2996"/>
    <n v="2984"/>
    <n v="2546"/>
    <n v="2955"/>
    <n v="327"/>
    <n v="373"/>
    <n v="58"/>
    <n v="18"/>
    <m/>
    <m/>
  </r>
  <r>
    <x v="5"/>
    <s v="SS08"/>
    <x v="27"/>
    <s v="SS0806"/>
    <s v="Turalei"/>
    <x v="96"/>
    <s v="Nyindeng Ayuel IDP site"/>
    <x v="2"/>
    <x v="1"/>
    <x v="1"/>
    <m/>
    <x v="2"/>
    <s v="Project Ended"/>
    <n v="26723"/>
    <n v="5353"/>
    <n v="12677"/>
    <n v="14046"/>
    <n v="2328"/>
    <n v="2913"/>
    <n v="5283"/>
    <n v="5265"/>
    <n v="4489"/>
    <n v="5211"/>
    <n v="577"/>
    <n v="657"/>
    <n v="63"/>
    <n v="21"/>
    <m/>
    <m/>
  </r>
  <r>
    <x v="5"/>
    <s v="SS08"/>
    <x v="27"/>
    <s v="SS0806"/>
    <s v="Aweng"/>
    <x v="97"/>
    <m/>
    <x v="2"/>
    <x v="1"/>
    <x v="1"/>
    <m/>
    <x v="2"/>
    <s v="None"/>
    <n v="2831"/>
    <n v="555"/>
    <n v="1343"/>
    <n v="1488"/>
    <n v="247"/>
    <n v="309"/>
    <n v="559"/>
    <n v="557"/>
    <n v="476"/>
    <n v="552"/>
    <n v="61"/>
    <n v="70"/>
    <m/>
    <m/>
    <m/>
    <m/>
  </r>
  <r>
    <x v="5"/>
    <s v="SS08"/>
    <x v="27"/>
    <s v="SS0806"/>
    <s v="Turalei"/>
    <x v="98"/>
    <m/>
    <x v="2"/>
    <x v="1"/>
    <x v="1"/>
    <m/>
    <x v="2"/>
    <s v="None"/>
    <n v="196"/>
    <n v="35"/>
    <n v="93"/>
    <n v="103"/>
    <n v="17"/>
    <n v="21"/>
    <n v="39"/>
    <n v="39"/>
    <n v="33"/>
    <n v="38"/>
    <n v="4"/>
    <n v="5"/>
    <m/>
    <m/>
    <m/>
    <m/>
  </r>
  <r>
    <x v="5"/>
    <s v="SS08"/>
    <x v="27"/>
    <s v="SS0806"/>
    <s v="Akoc"/>
    <x v="99"/>
    <m/>
    <x v="2"/>
    <x v="1"/>
    <x v="1"/>
    <m/>
    <x v="2"/>
    <s v="None"/>
    <n v="1347"/>
    <n v="719"/>
    <n v="639"/>
    <n v="708"/>
    <n v="117"/>
    <n v="147"/>
    <n v="267"/>
    <n v="265"/>
    <n v="226"/>
    <n v="263"/>
    <n v="29"/>
    <n v="33"/>
    <m/>
    <m/>
    <m/>
    <m/>
  </r>
  <r>
    <x v="6"/>
    <s v="SS09"/>
    <x v="28"/>
    <s v="SS0903"/>
    <s v="Wau South"/>
    <x v="100"/>
    <s v="Hai Masna collective center"/>
    <x v="0"/>
    <x v="0"/>
    <x v="5"/>
    <m/>
    <x v="0"/>
    <s v="On-going"/>
    <n v="2996"/>
    <n v="736"/>
    <n v="1402"/>
    <n v="1594"/>
    <n v="177"/>
    <n v="257"/>
    <n v="518"/>
    <n v="550"/>
    <n v="545"/>
    <n v="686"/>
    <n v="162"/>
    <n v="101"/>
    <m/>
    <m/>
    <m/>
    <m/>
  </r>
  <r>
    <x v="6"/>
    <s v="SS09"/>
    <x v="28"/>
    <s v="SS0903"/>
    <s v="Wau North"/>
    <x v="101"/>
    <s v="Naivasha IDP site"/>
    <x v="1"/>
    <x v="0"/>
    <x v="5"/>
    <m/>
    <x v="0"/>
    <s v="On-going"/>
    <n v="7000"/>
    <n v="1726"/>
    <n v="3277"/>
    <n v="3723"/>
    <n v="413"/>
    <n v="601"/>
    <n v="1211"/>
    <n v="1285"/>
    <n v="1274"/>
    <n v="1602"/>
    <n v="379"/>
    <n v="235"/>
    <m/>
    <m/>
    <m/>
    <m/>
  </r>
  <r>
    <x v="7"/>
    <s v="SS10"/>
    <x v="29"/>
    <s v="SS1001"/>
    <s v="Manzizi"/>
    <x v="102"/>
    <m/>
    <x v="2"/>
    <x v="1"/>
    <x v="0"/>
    <m/>
    <x v="2"/>
    <s v="None"/>
    <n v="595"/>
    <n v="119"/>
    <n v="319"/>
    <n v="276"/>
    <n v="53"/>
    <n v="39"/>
    <n v="123"/>
    <n v="102"/>
    <n v="133"/>
    <n v="122"/>
    <n v="10"/>
    <n v="13"/>
    <m/>
    <m/>
    <m/>
    <m/>
  </r>
  <r>
    <x v="7"/>
    <s v="SS10"/>
    <x v="30"/>
    <s v="SS1009"/>
    <s v="Source Yubu"/>
    <x v="103"/>
    <m/>
    <x v="2"/>
    <x v="1"/>
    <x v="0"/>
    <m/>
    <x v="2"/>
    <s v="None"/>
    <n v="1788"/>
    <n v="297"/>
    <n v="909"/>
    <n v="879"/>
    <n v="183"/>
    <n v="182"/>
    <n v="304"/>
    <n v="261"/>
    <n v="398"/>
    <n v="401"/>
    <n v="24"/>
    <n v="35"/>
    <m/>
    <m/>
    <m/>
    <m/>
  </r>
  <r>
    <x v="4"/>
    <s v="SS07"/>
    <x v="19"/>
    <s v="SS0707"/>
    <s v="Malakal South"/>
    <x v="104"/>
    <m/>
    <x v="2"/>
    <x v="0"/>
    <x v="4"/>
    <m/>
    <x v="3"/>
    <s v="On-going"/>
    <n v="3234"/>
    <n v="1027"/>
    <n v="1729"/>
    <n v="1505"/>
    <n v="348"/>
    <n v="297"/>
    <n v="355"/>
    <n v="343"/>
    <n v="907"/>
    <n v="758"/>
    <n v="119"/>
    <n v="107"/>
    <m/>
    <m/>
    <m/>
    <m/>
  </r>
  <r>
    <x v="7"/>
    <s v="SS10"/>
    <x v="30"/>
    <s v="SS1009"/>
    <s v="Tambura"/>
    <x v="105"/>
    <m/>
    <x v="2"/>
    <x v="1"/>
    <x v="1"/>
    <m/>
    <x v="2"/>
    <s v="None"/>
    <n v="1240"/>
    <n v="206"/>
    <n v="630"/>
    <n v="610"/>
    <n v="127"/>
    <n v="126"/>
    <n v="211"/>
    <n v="181"/>
    <n v="276"/>
    <n v="279"/>
    <n v="16"/>
    <n v="2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1:M44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5">
        <item x="1"/>
        <item x="0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03">
      <pivotArea grandRow="1" outline="0" collapsedLevelsAreSubtotals="1" fieldPosition="0"/>
    </format>
    <format dxfId="102">
      <pivotArea outline="0" collapsedLevelsAreSubtotals="1" fieldPosition="0"/>
    </format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">
      <pivotArea field="8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8" type="button" dataOnly="0" labelOnly="1" outline="0" axis="axisRow" fieldPosition="0"/>
    </format>
    <format dxfId="92">
      <pivotArea dataOnly="0" labelOnly="1" fieldPosition="0">
        <references count="1">
          <reference field="8" count="0"/>
        </references>
      </pivotArea>
    </format>
    <format dxfId="91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8" type="button" dataOnly="0" labelOnly="1" outline="0" axis="axisRow" fieldPosition="0"/>
    </format>
    <format dxfId="86">
      <pivotArea dataOnly="0" labelOnly="1" fieldPosition="0">
        <references count="1">
          <reference field="8" count="0"/>
        </references>
      </pivotArea>
    </format>
    <format dxfId="85">
      <pivotArea dataOnly="0" labelOnly="1" grandRow="1" outline="0" fieldPosition="0"/>
    </format>
    <format dxfId="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8" type="button" dataOnly="0" labelOnly="1" outline="0" axis="axisRow" fieldPosition="0"/>
    </format>
    <format dxfId="80">
      <pivotArea dataOnly="0" labelOnly="1" fieldPosition="0">
        <references count="1">
          <reference field="8" count="0"/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">
      <pivotArea outline="0" collapsedLevelsAreSubtotals="1" fieldPosition="0"/>
    </format>
    <format dxfId="7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8" type="button" dataOnly="0" labelOnly="1" outline="0" axis="axisRow" fieldPosition="0"/>
    </format>
    <format dxfId="71">
      <pivotArea dataOnly="0" labelOnly="1" fieldPosition="0">
        <references count="1">
          <reference field="8" count="0"/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8">
      <pivotArea dataOnly="0" grandRow="1" axis="axisRow" fieldPosition="0"/>
    </format>
    <format dxfId="67">
      <pivotArea dataOnly="0" grandRow="1" fieldPosition="0"/>
    </format>
    <format dxfId="66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4:M39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5">
        <item x="1"/>
        <item x="0"/>
        <item m="1" x="3"/>
        <item m="1" x="2"/>
        <item t="default"/>
      </items>
    </pivotField>
    <pivotField showAll="0"/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43">
      <pivotArea grandRow="1" outline="0" collapsedLevelsAreSubtotals="1" fieldPosition="0"/>
    </format>
    <format dxfId="142">
      <pivotArea outline="0" collapsedLevelsAreSubtotals="1" fieldPosition="0"/>
    </format>
    <format dxfId="141">
      <pivotArea outline="0" collapsedLevelsAreSubtotals="1" fieldPosition="0"/>
    </format>
    <format dxfId="1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9">
      <pivotArea field="8" type="button" dataOnly="0" labelOnly="1" outline="0"/>
    </format>
    <format dxfId="1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7">
      <pivotArea field="8" type="button" dataOnly="0" labelOnly="1" outline="0"/>
    </format>
    <format dxfId="1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8" type="button" dataOnly="0" labelOnly="1" outline="0"/>
    </format>
    <format dxfId="132">
      <pivotArea dataOnly="0" labelOnly="1" grandRow="1" outline="0" fieldPosition="0"/>
    </format>
    <format dxfId="1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0">
      <pivotArea field="11" type="button" dataOnly="0" labelOnly="1" outline="0" axis="axisRow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11" type="button" dataOnly="0" labelOnly="1" outline="0" axis="axisRow" fieldPosition="0"/>
    </format>
    <format dxfId="126">
      <pivotArea dataOnly="0" labelOnly="1" fieldPosition="0">
        <references count="1">
          <reference field="11" count="0"/>
        </references>
      </pivotArea>
    </format>
    <format dxfId="125">
      <pivotArea dataOnly="0" labelOnly="1" grandRow="1" outline="0" fieldPosition="0"/>
    </format>
    <format dxfId="1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11" type="button" dataOnly="0" labelOnly="1" outline="0" axis="axisRow" fieldPosition="0"/>
    </format>
    <format dxfId="120">
      <pivotArea dataOnly="0" labelOnly="1" fieldPosition="0">
        <references count="1">
          <reference field="11" count="0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4">
      <pivotArea grandRow="1" outline="0" collapsedLevelsAreSubtotals="1" fieldPosition="0"/>
    </format>
    <format dxfId="113">
      <pivotArea dataOnly="0" labelOnly="1" grandRow="1" outline="0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11" type="button" dataOnly="0" labelOnly="1" outline="0" axis="axisRow" fieldPosition="0"/>
    </format>
    <format dxfId="109">
      <pivotArea dataOnly="0" labelOnly="1" fieldPosition="0">
        <references count="1">
          <reference field="11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6">
      <pivotArea dataOnly="0" grandRow="1" fieldPosition="0"/>
    </format>
    <format dxfId="105">
      <pivotArea dataOnly="0" grandRow="1" fieldPosition="0"/>
    </format>
    <format dxfId="104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22" firstHeaderRow="0" firstDataRow="1" firstDataCol="1"/>
  <pivotFields count="29">
    <pivotField showAll="0"/>
    <pivotField showAll="0"/>
    <pivotField showAll="0"/>
    <pivotField showAll="0"/>
    <pivotField showAll="0"/>
    <pivotField axis="axisRow" showAll="0">
      <items count="162">
        <item x="89"/>
        <item x="66"/>
        <item m="1" x="134"/>
        <item m="1" x="130"/>
        <item m="1" x="135"/>
        <item x="82"/>
        <item m="1" x="146"/>
        <item m="1" x="120"/>
        <item x="6"/>
        <item x="90"/>
        <item x="86"/>
        <item x="83"/>
        <item m="1" x="109"/>
        <item m="1" x="110"/>
        <item x="87"/>
        <item m="1" x="111"/>
        <item x="69"/>
        <item x="52"/>
        <item m="1" x="119"/>
        <item x="10"/>
        <item x="11"/>
        <item x="24"/>
        <item x="72"/>
        <item x="53"/>
        <item m="1" x="137"/>
        <item x="76"/>
        <item x="77"/>
        <item x="0"/>
        <item m="1" x="152"/>
        <item x="73"/>
        <item x="54"/>
        <item x="65"/>
        <item x="25"/>
        <item x="100"/>
        <item x="1"/>
        <item x="2"/>
        <item x="49"/>
        <item x="55"/>
        <item m="1" x="115"/>
        <item x="78"/>
        <item m="1" x="116"/>
        <item x="19"/>
        <item m="1" x="138"/>
        <item x="12"/>
        <item x="70"/>
        <item x="56"/>
        <item m="1" x="108"/>
        <item x="88"/>
        <item m="1" x="139"/>
        <item x="57"/>
        <item x="26"/>
        <item m="1" x="151"/>
        <item m="1" x="155"/>
        <item x="91"/>
        <item x="3"/>
        <item x="92"/>
        <item x="93"/>
        <item x="37"/>
        <item x="74"/>
        <item x="13"/>
        <item x="14"/>
        <item x="4"/>
        <item x="84"/>
        <item x="5"/>
        <item x="94"/>
        <item x="102"/>
        <item m="1" x="136"/>
        <item m="1" x="140"/>
        <item x="95"/>
        <item x="34"/>
        <item x="35"/>
        <item m="1" x="150"/>
        <item x="101"/>
        <item m="1" x="112"/>
        <item m="1" x="113"/>
        <item m="1" x="121"/>
        <item x="68"/>
        <item x="18"/>
        <item x="79"/>
        <item x="27"/>
        <item x="103"/>
        <item x="38"/>
        <item m="1" x="128"/>
        <item m="1" x="158"/>
        <item x="28"/>
        <item x="96"/>
        <item x="7"/>
        <item x="71"/>
        <item m="1" x="159"/>
        <item x="80"/>
        <item x="97"/>
        <item m="1" x="142"/>
        <item x="16"/>
        <item m="1" x="147"/>
        <item x="29"/>
        <item x="30"/>
        <item x="31"/>
        <item m="1" x="131"/>
        <item m="1" x="153"/>
        <item x="42"/>
        <item x="85"/>
        <item x="20"/>
        <item m="1" x="114"/>
        <item x="43"/>
        <item x="36"/>
        <item x="58"/>
        <item m="1" x="133"/>
        <item x="44"/>
        <item m="1" x="157"/>
        <item x="50"/>
        <item m="1" x="106"/>
        <item x="59"/>
        <item x="60"/>
        <item x="61"/>
        <item m="1" x="160"/>
        <item x="39"/>
        <item x="40"/>
        <item x="41"/>
        <item m="1" x="156"/>
        <item m="1" x="145"/>
        <item x="63"/>
        <item x="64"/>
        <item m="1" x="117"/>
        <item x="15"/>
        <item m="1" x="123"/>
        <item x="32"/>
        <item m="1" x="143"/>
        <item x="45"/>
        <item x="46"/>
        <item x="47"/>
        <item x="21"/>
        <item m="1" x="129"/>
        <item x="48"/>
        <item x="98"/>
        <item x="51"/>
        <item x="81"/>
        <item m="1" x="107"/>
        <item x="105"/>
        <item m="1" x="149"/>
        <item x="9"/>
        <item x="22"/>
        <item x="75"/>
        <item x="99"/>
        <item m="1" x="144"/>
        <item x="23"/>
        <item m="1" x="118"/>
        <item x="33"/>
        <item x="8"/>
        <item m="1" x="127"/>
        <item x="17"/>
        <item x="62"/>
        <item m="1" x="132"/>
        <item m="1" x="141"/>
        <item m="1" x="154"/>
        <item m="1" x="148"/>
        <item x="67"/>
        <item m="1" x="122"/>
        <item m="1" x="124"/>
        <item m="1" x="125"/>
        <item m="1" x="126"/>
        <item x="10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5"/>
  </rowFields>
  <rowItems count="107">
    <i>
      <x/>
    </i>
    <i>
      <x v="1"/>
    </i>
    <i>
      <x v="5"/>
    </i>
    <i>
      <x v="8"/>
    </i>
    <i>
      <x v="9"/>
    </i>
    <i>
      <x v="10"/>
    </i>
    <i>
      <x v="11"/>
    </i>
    <i>
      <x v="14"/>
    </i>
    <i>
      <x v="16"/>
    </i>
    <i>
      <x v="17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7"/>
    </i>
    <i>
      <x v="49"/>
    </i>
    <i>
      <x v="50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8"/>
    </i>
    <i>
      <x v="69"/>
    </i>
    <i>
      <x v="70"/>
    </i>
    <i>
      <x v="72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6"/>
    </i>
    <i>
      <x v="87"/>
    </i>
    <i>
      <x v="89"/>
    </i>
    <i>
      <x v="90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27"/>
    </i>
    <i>
      <x v="128"/>
    </i>
    <i>
      <x v="129"/>
    </i>
    <i>
      <x v="130"/>
    </i>
    <i>
      <x v="132"/>
    </i>
    <i>
      <x v="133"/>
    </i>
    <i>
      <x v="134"/>
    </i>
    <i>
      <x v="135"/>
    </i>
    <i>
      <x v="137"/>
    </i>
    <i>
      <x v="139"/>
    </i>
    <i>
      <x v="140"/>
    </i>
    <i>
      <x v="141"/>
    </i>
    <i>
      <x v="142"/>
    </i>
    <i>
      <x v="144"/>
    </i>
    <i>
      <x v="146"/>
    </i>
    <i>
      <x v="147"/>
    </i>
    <i>
      <x v="149"/>
    </i>
    <i>
      <x v="150"/>
    </i>
    <i>
      <x v="155"/>
    </i>
    <i>
      <x v="16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188">
      <pivotArea collapsedLevelsAreSubtotals="1" fieldPosition="0">
        <references count="1">
          <reference field="5" count="0"/>
        </references>
      </pivotArea>
    </format>
    <format dxfId="187">
      <pivotArea grandRow="1" outline="0" collapsedLevelsAreSubtotals="1" fieldPosition="0"/>
    </format>
    <format dxfId="186">
      <pivotArea field="5" type="button" dataOnly="0" labelOnly="1" outline="0" axis="axisRow" fieldPosition="0"/>
    </format>
    <format dxfId="185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84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83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82">
      <pivotArea dataOnly="0" labelOnly="1" grandRow="1" outline="0" fieldPosition="0"/>
    </format>
    <format dxfId="181">
      <pivotArea field="5" type="button" dataOnly="0" labelOnly="1" outline="0" axis="axisRow" fieldPosition="0"/>
    </format>
    <format dxfId="180">
      <pivotArea field="5" type="button" dataOnly="0" labelOnly="1" outline="0" axis="axisRow" fieldPosition="0"/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5" type="button" dataOnly="0" labelOnly="1" outline="0" axis="axisRow" fieldPosition="0"/>
    </format>
    <format dxfId="176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75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74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73">
      <pivotArea dataOnly="0" labelOnly="1" grandRow="1" outline="0" fieldPosition="0"/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field="5" type="button" dataOnly="0" labelOnly="1" outline="0" axis="axisRow" fieldPosition="0"/>
    </format>
    <format dxfId="169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8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67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66">
      <pivotArea dataOnly="0" labelOnly="1" grandRow="1" outline="0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5" type="button" dataOnly="0" labelOnly="1" outline="0" axis="axisRow" fieldPosition="0"/>
    </format>
    <format dxfId="162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1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60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59">
      <pivotArea dataOnly="0" labelOnly="1" grandRow="1" outline="0" fieldPosition="0"/>
    </format>
    <format dxfId="158">
      <pivotArea field="5" type="button" dataOnly="0" labelOnly="1" outline="0" axis="axisRow" fieldPosition="0"/>
    </format>
    <format dxfId="1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6">
      <pivotArea field="5" type="button" dataOnly="0" labelOnly="1" outline="0" axis="axisRow" fieldPosition="0"/>
    </format>
    <format dxfId="1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field="5" type="button" dataOnly="0" labelOnly="1" outline="0" axis="axisRow" fieldPosition="0"/>
    </format>
    <format dxfId="151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150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149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148">
      <pivotArea dataOnly="0" labelOnly="1" grandRow="1" outline="0" fieldPosition="0"/>
    </format>
    <format dxfId="1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6">
      <pivotArea dataOnly="0" grandRow="1" fieldPosition="0"/>
    </format>
    <format dxfId="145">
      <pivotArea grandRow="1" outline="0" collapsedLevelsAreSubtotals="1" fieldPosition="0"/>
    </format>
    <format dxfId="144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56:N65" firstHeaderRow="0" firstDataRow="1" firstDataCol="1"/>
  <pivotFields count="29">
    <pivotField axis="axisRow" showAll="0" sortType="ascending">
      <items count="11">
        <item x="7"/>
        <item x="6"/>
        <item x="5"/>
        <item x="4"/>
        <item x="3"/>
        <item m="1" x="8"/>
        <item x="2"/>
        <item x="1"/>
        <item x="0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6"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226">
      <pivotArea grandRow="1" outline="0" collapsedLevelsAreSubtotals="1" fieldPosition="0"/>
    </format>
    <format dxfId="225">
      <pivotArea collapsedLevelsAreSubtotals="1" fieldPosition="0">
        <references count="1">
          <reference field="0" count="0"/>
        </references>
      </pivotArea>
    </format>
    <format dxfId="224">
      <pivotArea outline="0" collapsedLevelsAreSubtotals="1" fieldPosition="0"/>
    </format>
    <format dxfId="223">
      <pivotArea field="0" type="button" dataOnly="0" labelOnly="1" outline="0" axis="axisRow" fieldPosition="0"/>
    </format>
    <format dxfId="222">
      <pivotArea field="0" type="button" dataOnly="0" labelOnly="1" outline="0" axis="axisRow" fieldPosition="0"/>
    </format>
    <format dxfId="221">
      <pivotArea type="all" dataOnly="0" outline="0" fieldPosition="0"/>
    </format>
    <format dxfId="220">
      <pivotArea outline="0" collapsedLevelsAreSubtotals="1" fieldPosition="0"/>
    </format>
    <format dxfId="219">
      <pivotArea field="0" type="button" dataOnly="0" labelOnly="1" outline="0" axis="axisRow" fieldPosition="0"/>
    </format>
    <format dxfId="218">
      <pivotArea dataOnly="0" labelOnly="1" fieldPosition="0">
        <references count="1">
          <reference field="0" count="0"/>
        </references>
      </pivotArea>
    </format>
    <format dxfId="217">
      <pivotArea dataOnly="0" labelOnly="1" grandRow="1" outline="0" fieldPosition="0"/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0" type="button" dataOnly="0" labelOnly="1" outline="0" axis="axisRow" fieldPosition="0"/>
    </format>
    <format dxfId="213">
      <pivotArea dataOnly="0" labelOnly="1" fieldPosition="0">
        <references count="1">
          <reference field="0" count="0"/>
        </references>
      </pivotArea>
    </format>
    <format dxfId="212">
      <pivotArea dataOnly="0" labelOnly="1" grandRow="1" outline="0" fieldPosition="0"/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field="0" type="button" dataOnly="0" labelOnly="1" outline="0" axis="axisRow" fieldPosition="0"/>
    </format>
    <format dxfId="208">
      <pivotArea dataOnly="0" labelOnly="1" fieldPosition="0">
        <references count="1">
          <reference field="0" count="0"/>
        </references>
      </pivotArea>
    </format>
    <format dxfId="207">
      <pivotArea dataOnly="0" labelOnly="1" grandRow="1" outline="0" fieldPosition="0"/>
    </format>
    <format dxfId="206">
      <pivotArea outline="0" collapsedLevelsAreSubtotals="1" fieldPosition="0"/>
    </format>
    <format dxfId="2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3">
      <pivotArea dataOnly="0" outline="0" fieldPosition="0">
        <references count="1">
          <reference field="4294967294" count="1">
            <x v="2"/>
          </reference>
        </references>
      </pivotArea>
    </format>
    <format dxfId="20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0">
      <pivotArea outline="0" fieldPosition="0">
        <references count="1">
          <reference field="4294967294" count="1">
            <x v="3"/>
          </reference>
        </references>
      </pivotArea>
    </format>
    <format dxfId="19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7">
      <pivotArea dataOnly="0" outline="0" fieldPosition="0">
        <references count="1">
          <reference field="4294967294" count="1">
            <x v="3"/>
          </reference>
        </references>
      </pivotArea>
    </format>
    <format dxfId="196">
      <pivotArea dataOnly="0" grandRow="1" axis="axisRow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0" type="button" dataOnly="0" labelOnly="1" outline="0" axis="axisRow" fieldPosition="0"/>
    </format>
    <format dxfId="192">
      <pivotArea dataOnly="0" labelOnly="1" fieldPosition="0">
        <references count="1">
          <reference field="0" count="0"/>
        </references>
      </pivotArea>
    </format>
    <format dxfId="191">
      <pivotArea dataOnly="0" labelOnly="1" grandRow="1" outline="0" fieldPosition="0"/>
    </format>
    <format dxfId="19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9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46:M53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8">
        <item x="3"/>
        <item x="4"/>
        <item x="5"/>
        <item x="1"/>
        <item x="0"/>
        <item x="2"/>
        <item m="1" x="6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263">
      <pivotArea grandRow="1" outline="0" collapsedLevelsAreSubtotals="1" fieldPosition="0"/>
    </format>
    <format dxfId="262">
      <pivotArea outline="0" collapsedLevelsAreSubtotals="1" fieldPosition="0"/>
    </format>
    <format dxfId="261">
      <pivotArea outline="0" collapsedLevelsAreSubtotals="1" fieldPosition="0"/>
    </format>
    <format dxfId="2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9">
      <pivotArea field="9" type="button" dataOnly="0" labelOnly="1" outline="0" axis="axisRow" fieldPosition="0"/>
    </format>
    <format dxfId="2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7">
      <pivotArea field="9" type="button" dataOnly="0" labelOnly="1" outline="0" axis="axisRow" fieldPosition="0"/>
    </format>
    <format dxfId="2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field="9" type="button" dataOnly="0" labelOnly="1" outline="0" axis="axisRow" fieldPosition="0"/>
    </format>
    <format dxfId="252">
      <pivotArea dataOnly="0" labelOnly="1" fieldPosition="0">
        <references count="1">
          <reference field="9" count="0"/>
        </references>
      </pivotArea>
    </format>
    <format dxfId="251">
      <pivotArea dataOnly="0" labelOnly="1" grandRow="1" outline="0" fieldPosition="0"/>
    </format>
    <format dxfId="2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9">
      <pivotArea type="all" dataOnly="0" outline="0" fieldPosition="0"/>
    </format>
    <format dxfId="248">
      <pivotArea outline="0" collapsedLevelsAreSubtotals="1" fieldPosition="0"/>
    </format>
    <format dxfId="247">
      <pivotArea field="9" type="button" dataOnly="0" labelOnly="1" outline="0" axis="axisRow" fieldPosition="0"/>
    </format>
    <format dxfId="246">
      <pivotArea dataOnly="0" labelOnly="1" fieldPosition="0">
        <references count="1">
          <reference field="9" count="0"/>
        </references>
      </pivotArea>
    </format>
    <format dxfId="245">
      <pivotArea dataOnly="0" labelOnly="1" grandRow="1" outline="0" fieldPosition="0"/>
    </format>
    <format dxfId="2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field="9" type="button" dataOnly="0" labelOnly="1" outline="0" axis="axisRow" fieldPosition="0"/>
    </format>
    <format dxfId="240">
      <pivotArea dataOnly="0" labelOnly="1" fieldPosition="0">
        <references count="1">
          <reference field="9" count="0"/>
        </references>
      </pivotArea>
    </format>
    <format dxfId="239">
      <pivotArea dataOnly="0" labelOnly="1" grandRow="1" outline="0" fieldPosition="0"/>
    </format>
    <format dxfId="2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3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9" type="button" dataOnly="0" labelOnly="1" outline="0" axis="axisRow" fieldPosition="0"/>
    </format>
    <format dxfId="231">
      <pivotArea dataOnly="0" labelOnly="1" fieldPosition="0">
        <references count="1">
          <reference field="9" count="0"/>
        </references>
      </pivotArea>
    </format>
    <format dxfId="230">
      <pivotArea dataOnly="0" labelOnly="1" grandRow="1" outline="0" fieldPosition="0"/>
    </format>
    <format dxfId="2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8">
      <pivotArea dataOnly="0" grandRow="1" axis="axisRow" fieldPosition="0"/>
    </format>
    <format dxfId="227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27:M31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7">
        <item x="0"/>
        <item x="1"/>
        <item m="1" x="5"/>
        <item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303">
      <pivotArea grandRow="1" outline="0" collapsedLevelsAreSubtotals="1" fieldPosition="0"/>
    </format>
    <format dxfId="302">
      <pivotArea outline="0" collapsedLevelsAreSubtotals="1" fieldPosition="0"/>
    </format>
    <format dxfId="301">
      <pivotArea outline="0" collapsedLevelsAreSubtotals="1" fieldPosition="0"/>
    </format>
    <format dxfId="3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9">
      <pivotArea field="7" type="button" dataOnly="0" labelOnly="1" outline="0" axis="axisRow" fieldPosition="0"/>
    </format>
    <format dxfId="2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7">
      <pivotArea field="7" type="button" dataOnly="0" labelOnly="1" outline="0" axis="axisRow" fieldPosition="0"/>
    </format>
    <format dxfId="2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5">
      <pivotArea type="all" dataOnly="0" outline="0" fieldPosition="0"/>
    </format>
    <format dxfId="294">
      <pivotArea outline="0" collapsedLevelsAreSubtotals="1" fieldPosition="0"/>
    </format>
    <format dxfId="293">
      <pivotArea field="7" type="button" dataOnly="0" labelOnly="1" outline="0" axis="axisRow" fieldPosition="0"/>
    </format>
    <format dxfId="292">
      <pivotArea dataOnly="0" labelOnly="1" fieldPosition="0">
        <references count="1">
          <reference field="7" count="0"/>
        </references>
      </pivotArea>
    </format>
    <format dxfId="291">
      <pivotArea dataOnly="0" labelOnly="1" grandRow="1" outline="0" fieldPosition="0"/>
    </format>
    <format dxfId="2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9">
      <pivotArea type="all" dataOnly="0" outline="0" fieldPosition="0"/>
    </format>
    <format dxfId="288">
      <pivotArea outline="0" collapsedLevelsAreSubtotals="1" fieldPosition="0"/>
    </format>
    <format dxfId="287">
      <pivotArea field="7" type="button" dataOnly="0" labelOnly="1" outline="0" axis="axisRow" fieldPosition="0"/>
    </format>
    <format dxfId="286">
      <pivotArea dataOnly="0" labelOnly="1" fieldPosition="0">
        <references count="1">
          <reference field="7" count="0"/>
        </references>
      </pivotArea>
    </format>
    <format dxfId="285">
      <pivotArea dataOnly="0" labelOnly="1" grandRow="1" outline="0" fieldPosition="0"/>
    </format>
    <format dxfId="2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3">
      <pivotArea type="all" dataOnly="0" outline="0" fieldPosition="0"/>
    </format>
    <format dxfId="282">
      <pivotArea outline="0" collapsedLevelsAreSubtotals="1" fieldPosition="0"/>
    </format>
    <format dxfId="281">
      <pivotArea field="7" type="button" dataOnly="0" labelOnly="1" outline="0" axis="axisRow" fieldPosition="0"/>
    </format>
    <format dxfId="280">
      <pivotArea dataOnly="0" labelOnly="1" fieldPosition="0">
        <references count="1">
          <reference field="7" count="0"/>
        </references>
      </pivotArea>
    </format>
    <format dxfId="279">
      <pivotArea dataOnly="0" labelOnly="1" grandRow="1" outline="0" fieldPosition="0"/>
    </format>
    <format dxfId="2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7">
      <pivotArea outline="0" collapsedLevelsAreSubtotals="1" fieldPosition="0"/>
    </format>
    <format dxfId="27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7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74">
      <pivotArea type="all" dataOnly="0" outline="0" fieldPosition="0"/>
    </format>
    <format dxfId="273">
      <pivotArea outline="0" collapsedLevelsAreSubtotals="1" fieldPosition="0"/>
    </format>
    <format dxfId="272">
      <pivotArea field="7" type="button" dataOnly="0" labelOnly="1" outline="0" axis="axisRow" fieldPosition="0"/>
    </format>
    <format dxfId="271">
      <pivotArea dataOnly="0" labelOnly="1" fieldPosition="0">
        <references count="1">
          <reference field="7" count="0"/>
        </references>
      </pivotArea>
    </format>
    <format dxfId="270">
      <pivotArea dataOnly="0" labelOnly="1" grandRow="1" outline="0" fieldPosition="0"/>
    </format>
    <format dxfId="2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8">
      <pivotArea grandRow="1" outline="0" collapsedLevelsAreSubtotals="1" fieldPosition="0"/>
    </format>
    <format dxfId="267">
      <pivotArea dataOnly="0" labelOnly="1" grandRow="1" outline="0" fieldPosition="0"/>
    </format>
    <format dxfId="266">
      <pivotArea dataOnly="0" grandRow="1" axis="axisRow" fieldPosition="0"/>
    </format>
    <format dxfId="265">
      <pivotArea dataOnly="0" grandRow="1" fieldPosition="0"/>
    </format>
    <format dxfId="264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55" firstHeaderRow="0" firstDataRow="1" firstDataCol="1"/>
  <pivotFields count="29">
    <pivotField axis="axisRow" showAll="0">
      <items count="11">
        <item x="0"/>
        <item x="1"/>
        <item x="2"/>
        <item m="1" x="8"/>
        <item x="3"/>
        <item x="4"/>
        <item x="5"/>
        <item x="6"/>
        <item x="7"/>
        <item m="1" x="9"/>
        <item t="default"/>
      </items>
    </pivotField>
    <pivotField showAll="0"/>
    <pivotField axis="axisRow" showAll="0">
      <items count="44">
        <item x="2"/>
        <item m="1" x="37"/>
        <item m="1" x="38"/>
        <item x="9"/>
        <item x="15"/>
        <item x="3"/>
        <item x="4"/>
        <item x="29"/>
        <item x="5"/>
        <item x="16"/>
        <item x="23"/>
        <item x="11"/>
        <item x="0"/>
        <item m="1" x="39"/>
        <item x="12"/>
        <item x="17"/>
        <item x="18"/>
        <item x="19"/>
        <item x="13"/>
        <item x="20"/>
        <item m="1" x="32"/>
        <item m="1" x="33"/>
        <item m="1" x="34"/>
        <item x="6"/>
        <item m="1" x="40"/>
        <item x="21"/>
        <item x="7"/>
        <item m="1" x="42"/>
        <item x="14"/>
        <item x="10"/>
        <item x="30"/>
        <item m="1" x="31"/>
        <item x="24"/>
        <item x="25"/>
        <item x="26"/>
        <item x="27"/>
        <item x="22"/>
        <item x="8"/>
        <item x="28"/>
        <item x="1"/>
        <item m="1" x="41"/>
        <item m="1" x="35"/>
        <item m="1" x="3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2">
    <field x="0"/>
    <field x="2"/>
  </rowFields>
  <rowItems count="40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36"/>
    </i>
    <i>
      <x v="6"/>
    </i>
    <i r="1">
      <x v="10"/>
    </i>
    <i r="1">
      <x v="32"/>
    </i>
    <i r="1">
      <x v="33"/>
    </i>
    <i r="1">
      <x v="34"/>
    </i>
    <i r="1">
      <x v="35"/>
    </i>
    <i>
      <x v="7"/>
    </i>
    <i r="1">
      <x v="38"/>
    </i>
    <i>
      <x v="8"/>
    </i>
    <i r="1">
      <x v="7"/>
    </i>
    <i r="1"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87">
    <format dxfId="390">
      <pivotArea grandRow="1" outline="0" collapsedLevelsAreSubtotals="1" fieldPosition="0"/>
    </format>
    <format dxfId="389">
      <pivotArea collapsedLevelsAreSubtotals="1" fieldPosition="0">
        <references count="1">
          <reference field="0" count="0"/>
        </references>
      </pivotArea>
    </format>
    <format dxfId="388">
      <pivotArea outline="0" collapsedLevelsAreSubtotals="1" fieldPosition="0"/>
    </format>
    <format dxfId="3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6">
      <pivotArea field="0" type="button" dataOnly="0" labelOnly="1" outline="0" axis="axisRow" fieldPosition="0"/>
    </format>
    <format dxfId="3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4">
      <pivotArea field="0" type="button" dataOnly="0" labelOnly="1" outline="0" axis="axisRow" fieldPosition="0"/>
    </format>
    <format dxfId="3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2">
      <pivotArea type="all" dataOnly="0" outline="0" fieldPosition="0"/>
    </format>
    <format dxfId="381">
      <pivotArea outline="0" collapsedLevelsAreSubtotals="1" fieldPosition="0"/>
    </format>
    <format dxfId="380">
      <pivotArea field="0" type="button" dataOnly="0" labelOnly="1" outline="0" axis="axisRow" fieldPosition="0"/>
    </format>
    <format dxfId="379">
      <pivotArea dataOnly="0" labelOnly="1" fieldPosition="0">
        <references count="1">
          <reference field="0" count="0"/>
        </references>
      </pivotArea>
    </format>
    <format dxfId="378">
      <pivotArea dataOnly="0" labelOnly="1" grandRow="1" outline="0" fieldPosition="0"/>
    </format>
    <format dxfId="377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76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75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74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73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372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371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370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369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3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7">
      <pivotArea type="all" dataOnly="0" outline="0" fieldPosition="0"/>
    </format>
    <format dxfId="366">
      <pivotArea outline="0" collapsedLevelsAreSubtotals="1" fieldPosition="0"/>
    </format>
    <format dxfId="365">
      <pivotArea field="0" type="button" dataOnly="0" labelOnly="1" outline="0" axis="axisRow" fieldPosition="0"/>
    </format>
    <format dxfId="364">
      <pivotArea dataOnly="0" labelOnly="1" fieldPosition="0">
        <references count="1">
          <reference field="0" count="0"/>
        </references>
      </pivotArea>
    </format>
    <format dxfId="363">
      <pivotArea dataOnly="0" labelOnly="1" grandRow="1" outline="0" fieldPosition="0"/>
    </format>
    <format dxfId="362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61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60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59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58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357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356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355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354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3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2">
      <pivotArea type="all" dataOnly="0" outline="0" fieldPosition="0"/>
    </format>
    <format dxfId="351">
      <pivotArea outline="0" collapsedLevelsAreSubtotals="1" fieldPosition="0"/>
    </format>
    <format dxfId="350">
      <pivotArea field="0" type="button" dataOnly="0" labelOnly="1" outline="0" axis="axisRow" fieldPosition="0"/>
    </format>
    <format dxfId="349">
      <pivotArea dataOnly="0" labelOnly="1" fieldPosition="0">
        <references count="1">
          <reference field="0" count="0"/>
        </references>
      </pivotArea>
    </format>
    <format dxfId="348">
      <pivotArea dataOnly="0" labelOnly="1" grandRow="1" outline="0" fieldPosition="0"/>
    </format>
    <format dxfId="347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46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45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44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43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342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341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340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339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3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7">
      <pivotArea outline="0" collapsedLevelsAreSubtotals="1" fieldPosition="0"/>
    </format>
    <format dxfId="33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3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34">
      <pivotArea type="all" dataOnly="0" outline="0" fieldPosition="0"/>
    </format>
    <format dxfId="333">
      <pivotArea outline="0" collapsedLevelsAreSubtotals="1" fieldPosition="0"/>
    </format>
    <format dxfId="332">
      <pivotArea field="0" type="button" dataOnly="0" labelOnly="1" outline="0" axis="axisRow" fieldPosition="0"/>
    </format>
    <format dxfId="331">
      <pivotArea dataOnly="0" labelOnly="1" fieldPosition="0">
        <references count="1">
          <reference field="0" count="0"/>
        </references>
      </pivotArea>
    </format>
    <format dxfId="330">
      <pivotArea dataOnly="0" labelOnly="1" grandRow="1" outline="0" fieldPosition="0"/>
    </format>
    <format dxfId="329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28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27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26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25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324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323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322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321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3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9">
      <pivotArea dataOnly="0" grandRow="1" axis="axisRow" fieldPosition="0"/>
    </format>
    <format dxfId="318">
      <pivotArea dataOnly="0" grandRow="1" fieldPosition="0"/>
    </format>
    <format dxfId="317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316">
      <pivotArea dataOnly="0" fieldPosition="0">
        <references count="1">
          <reference field="0" count="1">
            <x v="0"/>
          </reference>
        </references>
      </pivotArea>
    </format>
    <format dxfId="315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14">
      <pivotArea dataOnly="0" fieldPosition="0">
        <references count="1">
          <reference field="0" count="1">
            <x v="2"/>
          </reference>
        </references>
      </pivotArea>
    </format>
    <format dxfId="313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12">
      <pivotArea dataOnly="0" fieldPosition="0">
        <references count="1">
          <reference field="0" count="1">
            <x v="0"/>
          </reference>
        </references>
      </pivotArea>
    </format>
    <format dxfId="311">
      <pivotArea dataOnly="0" fieldPosition="0">
        <references count="1">
          <reference field="0" count="1">
            <x v="2"/>
          </reference>
        </references>
      </pivotArea>
    </format>
    <format dxfId="310">
      <pivotArea dataOnly="0" fieldPosition="0">
        <references count="1">
          <reference field="2" count="2">
            <x v="3"/>
            <x v="29"/>
          </reference>
        </references>
      </pivotArea>
    </format>
    <format dxfId="309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308">
      <pivotArea dataOnly="0" fieldPosition="0">
        <references count="1">
          <reference field="0" count="1">
            <x v="4"/>
          </reference>
        </references>
      </pivotArea>
    </format>
    <format dxfId="307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6">
      <pivotArea dataOnly="0" fieldPosition="0">
        <references count="1">
          <reference field="0" count="1">
            <x v="6"/>
          </reference>
        </references>
      </pivotArea>
    </format>
    <format dxfId="305">
      <pivotArea dataOnly="0" fieldPosition="0">
        <references count="1">
          <reference field="0" count="1">
            <x v="8"/>
          </reference>
        </references>
      </pivotArea>
    </format>
    <format dxfId="304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4" firstHeaderRow="0" firstDataRow="1" firstDataCol="1"/>
  <pivotFields count="29">
    <pivotField axis="axisRow" showAll="0">
      <items count="11">
        <item x="0"/>
        <item x="1"/>
        <item x="2"/>
        <item m="1" x="8"/>
        <item x="3"/>
        <item x="4"/>
        <item x="5"/>
        <item x="6"/>
        <item x="7"/>
        <item m="1" x="9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428">
      <pivotArea grandRow="1" outline="0" collapsedLevelsAreSubtotals="1" fieldPosition="0"/>
    </format>
    <format dxfId="427">
      <pivotArea collapsedLevelsAreSubtotals="1" fieldPosition="0">
        <references count="1">
          <reference field="0" count="0"/>
        </references>
      </pivotArea>
    </format>
    <format dxfId="426">
      <pivotArea outline="0" collapsedLevelsAreSubtotals="1" fieldPosition="0"/>
    </format>
    <format dxfId="4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4">
      <pivotArea field="0" type="button" dataOnly="0" labelOnly="1" outline="0" axis="axisRow" fieldPosition="0"/>
    </format>
    <format dxfId="4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2">
      <pivotArea field="0" type="button" dataOnly="0" labelOnly="1" outline="0" axis="axisRow" fieldPosition="0"/>
    </format>
    <format dxfId="4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0">
      <pivotArea type="all" dataOnly="0" outline="0" fieldPosition="0"/>
    </format>
    <format dxfId="419">
      <pivotArea outline="0" collapsedLevelsAreSubtotals="1" fieldPosition="0"/>
    </format>
    <format dxfId="418">
      <pivotArea field="0" type="button" dataOnly="0" labelOnly="1" outline="0" axis="axisRow" fieldPosition="0"/>
    </format>
    <format dxfId="417">
      <pivotArea dataOnly="0" labelOnly="1" fieldPosition="0">
        <references count="1">
          <reference field="0" count="0"/>
        </references>
      </pivotArea>
    </format>
    <format dxfId="416">
      <pivotArea dataOnly="0" labelOnly="1" grandRow="1" outline="0" fieldPosition="0"/>
    </format>
    <format dxfId="4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4">
      <pivotArea type="all" dataOnly="0" outline="0" fieldPosition="0"/>
    </format>
    <format dxfId="413">
      <pivotArea outline="0" collapsedLevelsAreSubtotals="1" fieldPosition="0"/>
    </format>
    <format dxfId="412">
      <pivotArea field="0" type="button" dataOnly="0" labelOnly="1" outline="0" axis="axisRow" fieldPosition="0"/>
    </format>
    <format dxfId="411">
      <pivotArea dataOnly="0" labelOnly="1" fieldPosition="0">
        <references count="1">
          <reference field="0" count="0"/>
        </references>
      </pivotArea>
    </format>
    <format dxfId="410">
      <pivotArea dataOnly="0" labelOnly="1" grandRow="1" outline="0" fieldPosition="0"/>
    </format>
    <format dxfId="4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8">
      <pivotArea type="all" dataOnly="0" outline="0" fieldPosition="0"/>
    </format>
    <format dxfId="407">
      <pivotArea outline="0" collapsedLevelsAreSubtotals="1" fieldPosition="0"/>
    </format>
    <format dxfId="406">
      <pivotArea field="0" type="button" dataOnly="0" labelOnly="1" outline="0" axis="axisRow" fieldPosition="0"/>
    </format>
    <format dxfId="405">
      <pivotArea dataOnly="0" labelOnly="1" fieldPosition="0">
        <references count="1">
          <reference field="0" count="0"/>
        </references>
      </pivotArea>
    </format>
    <format dxfId="404">
      <pivotArea dataOnly="0" labelOnly="1" grandRow="1" outline="0" fieldPosition="0"/>
    </format>
    <format dxfId="4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2">
      <pivotArea outline="0" collapsedLevelsAreSubtotals="1" fieldPosition="0"/>
    </format>
    <format dxfId="40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0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field="0" type="button" dataOnly="0" labelOnly="1" outline="0" axis="axisRow" fieldPosition="0"/>
    </format>
    <format dxfId="396">
      <pivotArea dataOnly="0" labelOnly="1" fieldPosition="0">
        <references count="1">
          <reference field="0" count="0"/>
        </references>
      </pivotArea>
    </format>
    <format dxfId="395">
      <pivotArea dataOnly="0" labelOnly="1" grandRow="1" outline="0" fieldPosition="0"/>
    </format>
    <format dxfId="3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3">
      <pivotArea grandRow="1" outline="0" collapsedLevelsAreSubtotals="1" fieldPosition="0"/>
    </format>
    <format dxfId="392">
      <pivotArea dataOnly="0" labelOnly="1" grandRow="1" outline="0" fieldPosition="0"/>
    </format>
    <format dxfId="391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13" totalsRowCount="1" headerRowDxfId="489" dataDxfId="488" totalsRowDxfId="487">
  <autoFilter ref="A6:AC112" xr:uid="{E5B2339A-D14A-4264-9828-05E2BA2C9543}"/>
  <sortState xmlns:xlrd2="http://schemas.microsoft.com/office/spreadsheetml/2017/richdata2" ref="A7:AC112">
    <sortCondition ref="C6:C112"/>
  </sortState>
  <tableColumns count="29">
    <tableColumn id="1" xr3:uid="{A639E6E5-9B21-4653-8734-90F446311A5D}" name="State" dataDxfId="486" totalsRowDxfId="485"/>
    <tableColumn id="28" xr3:uid="{E027155E-1242-4A95-8056-54A6DB647E52}" name="State P-code" dataDxfId="484" totalsRowDxfId="483"/>
    <tableColumn id="2" xr3:uid="{AF4EC81B-3905-4652-93F3-DBBAE2AEBEE5}" name="County" dataDxfId="482" totalsRowDxfId="481"/>
    <tableColumn id="29" xr3:uid="{2F26BA23-B608-4E83-84E2-C6C0997B901F}" name="County P-Code" dataDxfId="480" totalsRowDxfId="479"/>
    <tableColumn id="3" xr3:uid="{3EECD448-42C0-4A69-9E14-2058F4488FAA}" name="Payam" dataDxfId="478" totalsRowDxfId="477"/>
    <tableColumn id="4" xr3:uid="{F6956B9D-0ECF-4CED-8B23-A7C616F52BC9}" name="Site Name" dataDxfId="476" totalsRowDxfId="475"/>
    <tableColumn id="5" xr3:uid="{9BF87826-3379-4BEC-AE43-942A3925ACE8}" name="Alternate Site Name" dataDxfId="474" totalsRowDxfId="473"/>
    <tableColumn id="6" xr3:uid="{AA410594-C2A9-4953-92A3-18501EB4640A}" name="Site Typology" dataDxfId="472" totalsRowDxfId="471"/>
    <tableColumn id="7" xr3:uid="{F278EF64-6756-40BD-BA6F-0935DFFE21B9}" name="Site Managed" dataDxfId="470" totalsRowDxfId="469"/>
    <tableColumn id="8" xr3:uid="{8C968AC2-4D0B-41B4-BA87-EA47805617A0}" name="Managed by" dataDxfId="468" totalsRowDxfId="467"/>
    <tableColumn id="9" xr3:uid="{17B8A87D-3D99-48C9-B92D-8BDCB17632E2}" name="Implementing Partner/s or Support Organization" dataDxfId="466" totalsRowDxfId="465"/>
    <tableColumn id="10" xr3:uid="{5F6B3053-C667-46EF-9D7C-AB07C09BF942}" name="Response Type" dataDxfId="464" totalsRowDxfId="463"/>
    <tableColumn id="11" xr3:uid="{8C156FE3-1FD7-433E-817B-48D0DCF7BB7A}" name="Status of activities" dataDxfId="462" totalsRowDxfId="461"/>
    <tableColumn id="30" xr3:uid="{D706452F-885E-4E53-8396-A6C0C70E5433}" name="Displaced Population (Individuals)" totalsRowFunction="sum" dataDxfId="460" totalsRowDxfId="459"/>
    <tableColumn id="31" xr3:uid="{21E8D44F-CC6F-44B5-A11A-30571F06641E}" name="Displaced Population (HH)" totalsRowFunction="sum" dataDxfId="458" totalsRowDxfId="457"/>
    <tableColumn id="14" xr3:uid="{C94245A8-7671-40E2-B8EE-E20E1F7FCF99}" name="Male" totalsRowFunction="custom" dataDxfId="456" totalsRowDxfId="455">
      <totalsRowFormula>SUM(Table5[Male])</totalsRowFormula>
    </tableColumn>
    <tableColumn id="15" xr3:uid="{822AB0EA-A024-4543-A708-ED398C41845F}" name="Female" totalsRowFunction="custom" dataDxfId="454" totalsRowDxfId="453">
      <totalsRowFormula>SUM(Table5[Female])</totalsRowFormula>
    </tableColumn>
    <tableColumn id="16" xr3:uid="{0FA43662-F251-4518-9C00-7BE8CE523976}" name="0-4 M" totalsRowFunction="custom" dataDxfId="452" totalsRowDxfId="451">
      <totalsRowFormula>SUM(Table5[0-4 M])</totalsRowFormula>
    </tableColumn>
    <tableColumn id="17" xr3:uid="{4D01ED05-7C37-4103-8CA0-0E3018EE2247}" name="0-4 F" totalsRowFunction="custom" dataDxfId="450" totalsRowDxfId="449">
      <totalsRowFormula>SUM(Table5[0-4 F])</totalsRowFormula>
    </tableColumn>
    <tableColumn id="18" xr3:uid="{CA38F179-D730-43F0-B345-1C91FD9D154D}" name="5-17 M" totalsRowFunction="custom" dataDxfId="448" totalsRowDxfId="447">
      <totalsRowFormula>SUM(Table5[5-17 M])</totalsRowFormula>
    </tableColumn>
    <tableColumn id="19" xr3:uid="{14899CDF-B1DF-49AF-AA68-664D13D3ED80}" name="5-17 F" totalsRowFunction="custom" dataDxfId="446" totalsRowDxfId="445">
      <totalsRowFormula>SUM(Table5[5-17 F])</totalsRowFormula>
    </tableColumn>
    <tableColumn id="20" xr3:uid="{784B4D6F-C713-43F5-A92F-37B93FD3498E}" name="18-59 M" totalsRowFunction="custom" dataDxfId="444" totalsRowDxfId="443">
      <totalsRowFormula>SUM(Table5[18-59 M])</totalsRowFormula>
    </tableColumn>
    <tableColumn id="21" xr3:uid="{B93ABA42-F439-4DE9-967D-BCC1D7A5C9A7}" name="18-59 F" totalsRowFunction="custom" dataDxfId="442" totalsRowDxfId="441">
      <totalsRowFormula>SUM(Table5[18-59 F])</totalsRowFormula>
    </tableColumn>
    <tableColumn id="22" xr3:uid="{0868C1A8-E28A-435D-9DC7-5FFAD2CA0850}" name="60+ M" totalsRowFunction="custom" dataDxfId="440" totalsRowDxfId="439">
      <totalsRowFormula>SUM(Table5[60+ M])</totalsRowFormula>
    </tableColumn>
    <tableColumn id="23" xr3:uid="{EA2E2D17-7E9F-46CC-BF4E-F8E78F4B8198}" name="60+ F" totalsRowFunction="custom" dataDxfId="438" totalsRowDxfId="437">
      <totalsRowFormula>SUM(Table5[60+ F])</totalsRowFormula>
    </tableColumn>
    <tableColumn id="24" xr3:uid="{9E5665A6-859F-448A-9F66-5BBFA7F4412C}" name="Sudan Returnees (Individuals)" totalsRowFunction="custom" dataDxfId="436" totalsRowDxfId="435">
      <totalsRowFormula>SUM(Table5[Sudan Returnees (Individuals)])</totalsRowFormula>
    </tableColumn>
    <tableColumn id="25" xr3:uid="{27E161EE-FCDF-4AC2-9442-CFACD3FFD8D6}" name="Sudan Returnees (HHs)" totalsRowFunction="custom" dataDxfId="434" totalsRowDxfId="433">
      <totalsRowFormula>SUM(Table5[Sudan Returnees (HHs)])</totalsRowFormula>
    </tableColumn>
    <tableColumn id="26" xr3:uid="{370FC792-3BA2-4EB4-8F7E-F7B6D6382611}" name="Other Returnees (Individuals)" totalsRowFunction="custom" dataDxfId="432" totalsRowDxfId="431">
      <totalsRowFormula>SUM(Table5[Other Returnees (Individuals)])</totalsRowFormula>
    </tableColumn>
    <tableColumn id="27" xr3:uid="{7C728992-B78D-43CD-88C9-567C495FD619}" name="Other returnees (HHs)" totalsRowFunction="custom" dataDxfId="430" totalsRowDxfId="429">
      <totalsRowFormula>SUM(Table5[Other returnees (HHs)])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6:AQ19" totalsRowShown="0" dataDxfId="65">
  <autoFilter ref="A6:AQ19" xr:uid="{208EF854-C041-43CE-B733-5D9ADAC2FF3D}"/>
  <tableColumns count="43">
    <tableColumn id="1" xr3:uid="{FECF91B8-5501-4400-836A-E6077B7BB25E}" name="Headcount Date" dataDxfId="64"/>
    <tableColumn id="3" xr3:uid="{1384BE16-43E9-480B-83A5-6D245D29C023}" name="State" dataDxfId="63"/>
    <tableColumn id="4" xr3:uid="{77417F95-ABC5-4425-BE9D-CD344ABBCB4B}" name="County" dataDxfId="62"/>
    <tableColumn id="5" xr3:uid="{0BFC869F-B4DC-476A-A93A-3781B337CD36}" name="Payam" dataDxfId="61"/>
    <tableColumn id="6" xr3:uid="{6C795A89-79BA-4553-8ADF-93DC3178D876}" name="Site Name" dataDxfId="60"/>
    <tableColumn id="7" xr3:uid="{B0C73D85-7376-49C2-93C7-02793F790B76}" name="Alternate Site Name (if available)" dataDxfId="59"/>
    <tableColumn id="8" xr3:uid="{A4EBC214-4AAC-49B2-B885-43AAE47BEAAB}" name="Site opening Date" dataDxfId="58"/>
    <tableColumn id="11" xr3:uid="{00023E46-63CB-4F0E-A32D-87D21A0086AF}" name="Site Typology" dataDxfId="57"/>
    <tableColumn id="12" xr3:uid="{18FCB93F-A271-4879-8FC3-9D9956C82CCB}" name="Site Managed" dataDxfId="56"/>
    <tableColumn id="13" xr3:uid="{C4878914-7F57-4A8C-826C-AFB28A45A1C6}" name="Managed by" dataDxfId="55"/>
    <tableColumn id="14" xr3:uid="{3FAC8D94-6FA6-46CC-B7CC-B581CA42F038}" name="Implementing Partner/s or Support Organization" dataDxfId="54"/>
    <tableColumn id="16" xr3:uid="{CBAE6246-23A4-4358-8139-D97887D6F9CB}" name="Status of activities" dataDxfId="53"/>
    <tableColumn id="17" xr3:uid="{F5761173-AF97-4697-BEA9-CF6A8AABA107}" name="Returnees total (Individuals)" dataDxfId="52"/>
    <tableColumn id="18" xr3:uid="{8A7E3873-71AA-47E2-8019-66E42046FAE6}" name="Returnees total (HH)" dataDxfId="51"/>
    <tableColumn id="19" xr3:uid="{8DB099B1-1AC1-4CE2-B191-7088091D4137}" name="Male (Returnees)" dataDxfId="50"/>
    <tableColumn id="20" xr3:uid="{D5186E89-0300-47D8-9A7A-180CCA3F0E8A}" name="Female (Returnees)" dataDxfId="49"/>
    <tableColumn id="21" xr3:uid="{B6BD5A3A-FB9F-4438-ACD0-E83695285DAB}" name="0-17 M (Returnees)" dataDxfId="48"/>
    <tableColumn id="22" xr3:uid="{8ED19BED-6482-4267-8BE6-E98B3E988683}" name="0-17 F (Returnees)" dataDxfId="47"/>
    <tableColumn id="23" xr3:uid="{56947040-F92D-4579-89E7-A9123473A90D}" name="18-59 M (Returnees)" dataDxfId="46"/>
    <tableColumn id="24" xr3:uid="{C373C008-8AD3-4E68-8D34-713447760F6F}" name="18-59 F (Returnees)" dataDxfId="45"/>
    <tableColumn id="25" xr3:uid="{199C8BFC-835B-42AA-A9B3-5A5969038B64}" name="60+ M (Returnees)" dataDxfId="44"/>
    <tableColumn id="26" xr3:uid="{381A09D2-D4B2-4583-9F1D-E758F777FD52}" name="60+ F (Returnees)" dataDxfId="43"/>
    <tableColumn id="27" xr3:uid="{390DD5EF-8DA1-442E-936C-C1E23252C349}" name="Sudan Returnees (Individuals)" dataDxfId="42"/>
    <tableColumn id="28" xr3:uid="{07E18628-B19A-4086-B18A-D58B6B923D98}" name="Sudan Returnees (HHs)" dataDxfId="41"/>
    <tableColumn id="29" xr3:uid="{14D96C8E-8486-4C1D-AAC7-B5A030A14E7E}" name="Other Returnees (Individuals)" dataDxfId="40"/>
    <tableColumn id="30" xr3:uid="{5E82B42E-BC03-488A-A504-C89597D49FAF}" name="Other returnees (HHs)" dataDxfId="39"/>
    <tableColumn id="31" xr3:uid="{B76A2357-4592-4E3A-9DE5-25AB3853F16B}" name="Refugees total (Individuals)" dataDxfId="38"/>
    <tableColumn id="32" xr3:uid="{AE0DFB96-DDCE-48D9-BB2F-7DF598FB891A}" name="Refugees total (HH)" dataDxfId="37"/>
    <tableColumn id="33" xr3:uid="{511B8EEA-8C31-42B5-9D56-3EDF8843FB72}" name="Male (Refugees)" dataDxfId="36"/>
    <tableColumn id="34" xr3:uid="{A8B7AF80-C64B-4613-8C43-FB0D52A45BB1}" name="Female (Refugees)" dataDxfId="35"/>
    <tableColumn id="35" xr3:uid="{8487C760-9974-4679-B027-0CE7EF4A9E5B}" name="0-17 M (Refugees)" dataDxfId="34"/>
    <tableColumn id="36" xr3:uid="{2C92F7E9-49B1-4523-A877-943358C226A5}" name="0-17 F (Refugees)" dataDxfId="33"/>
    <tableColumn id="37" xr3:uid="{3E95B231-04F8-44FC-B051-FB8CFD24F913}" name="18-59 M (Refugees)" dataDxfId="32"/>
    <tableColumn id="38" xr3:uid="{BB1A6036-A571-42D0-BBF8-BC9D44A1BF90}" name="18-59 F (Refugees)" dataDxfId="31"/>
    <tableColumn id="39" xr3:uid="{45D6FD91-4408-49FF-A074-240B1207F815}" name="60+ M (Refugees)" dataDxfId="30"/>
    <tableColumn id="40" xr3:uid="{F29DBD11-5804-47C9-A2BB-628E1E95D25A}" name="60+ F (Refugees)" dataDxfId="29"/>
    <tableColumn id="41" xr3:uid="{BD1ADA4F-A15F-4BFD-9983-DC61D53421B2}" name="Sudan Refugees" dataDxfId="28"/>
    <tableColumn id="42" xr3:uid="{18E5E6F1-D996-4A83-847A-25985D901AAB}" name="Sudan Refugees (HHs)" dataDxfId="27"/>
    <tableColumn id="43" xr3:uid="{620EA18D-E0A3-40E1-A295-CA75715052FE}" name="Other Refugees (Individuals)" dataDxfId="26"/>
    <tableColumn id="44" xr3:uid="{FA0D7DC1-F8CA-4393-875E-BE9ABC5A0FD2}" name="Other Refugees (HHs)" dataDxfId="25"/>
    <tableColumn id="45" xr3:uid="{5568F755-CFE5-48F8-812A-61C48DC85057}" name="Displaced total individuals" dataDxfId="24"/>
    <tableColumn id="46" xr3:uid="{D8207E67-FBE5-4B36-BED0-646F44941221}" name="Displaced total HH" dataDxfId="23"/>
    <tableColumn id="2" xr3:uid="{AFB3FBE3-F85A-4EC5-A126-7C5738A63EFD}" name="Column1" dataDxfId="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22" dataDxfId="21" dataCellStyle="Percent">
  <tableColumns count="10">
    <tableColumn id="1" xr3:uid="{DBDC51B4-0749-438F-91E9-00ACD0915630}" name="Male" dataDxfId="20" totalsRowDxfId="19" dataCellStyle="Percent"/>
    <tableColumn id="2" xr3:uid="{3F019A01-2892-4876-9695-39BA61E5CEB5}" name="Female" dataDxfId="18" totalsRowDxfId="17" dataCellStyle="Percent"/>
    <tableColumn id="3" xr3:uid="{9D971E0D-0124-4171-A5A2-D295C659553B}" name="0-4 M" dataDxfId="16" totalsRowDxfId="15" dataCellStyle="Percent"/>
    <tableColumn id="4" xr3:uid="{A6469083-2C54-4443-8C94-EA8211E07277}" name="0-4 F" dataDxfId="14" totalsRowDxfId="13" dataCellStyle="Percent"/>
    <tableColumn id="5" xr3:uid="{1DD4DB3E-602E-4FA8-9322-71EFABE7EA81}" name="5-17 M" dataDxfId="12" totalsRowDxfId="11" dataCellStyle="Percent"/>
    <tableColumn id="6" xr3:uid="{F10FD116-2045-4854-824C-D34254128E09}" name="5-17 F" dataDxfId="10" totalsRowDxfId="9" dataCellStyle="Percent"/>
    <tableColumn id="7" xr3:uid="{DFB86F3C-F6F2-4B86-8994-299C90192613}" name="18-59 M" dataDxfId="8" totalsRowDxfId="7" dataCellStyle="Percent"/>
    <tableColumn id="8" xr3:uid="{EED78B7D-7868-4A71-9EC9-B90F6DFE880B}" name="18-59 F" dataDxfId="6" totalsRowDxfId="5" dataCellStyle="Percent"/>
    <tableColumn id="9" xr3:uid="{2A5F396D-79ED-4088-B359-72A8E42CA7F7}" name="60+ M" dataDxfId="4" totalsRowDxfId="3" dataCellStyle="Percent"/>
    <tableColumn id="10" xr3:uid="{FE989BD0-474A-426E-9189-0D4359AF7E19}" name="60+ F" dataDxfId="2" totalsRowDxfId="1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F124"/>
  <sheetViews>
    <sheetView showGridLines="0" tabSelected="1" zoomScaleNormal="100" workbookViewId="0">
      <pane ySplit="6" topLeftCell="A7" activePane="bottomLeft" state="frozen"/>
      <selection pane="bottomLeft" activeCell="B9" sqref="B9"/>
    </sheetView>
  </sheetViews>
  <sheetFormatPr defaultColWidth="9" defaultRowHeight="14.25"/>
  <cols>
    <col min="1" max="1" width="20.375" style="20" bestFit="1" customWidth="1"/>
    <col min="2" max="2" width="12.875" style="20" customWidth="1"/>
    <col min="3" max="3" width="13" style="20" bestFit="1" customWidth="1"/>
    <col min="4" max="4" width="13.875" style="20" bestFit="1" customWidth="1"/>
    <col min="5" max="5" width="14.75" style="20" bestFit="1" customWidth="1"/>
    <col min="6" max="6" width="27.25" style="20" customWidth="1"/>
    <col min="7" max="7" width="31.375" style="20" bestFit="1" customWidth="1"/>
    <col min="8" max="8" width="21.75" style="20" customWidth="1"/>
    <col min="9" max="9" width="14.5" style="20" bestFit="1" customWidth="1"/>
    <col min="10" max="10" width="13.375" style="20" bestFit="1" customWidth="1"/>
    <col min="11" max="11" width="20.25" style="20" customWidth="1"/>
    <col min="12" max="12" width="13.875" style="20" bestFit="1" customWidth="1"/>
    <col min="13" max="13" width="9.5" style="20" customWidth="1"/>
    <col min="14" max="14" width="17.5" style="20" customWidth="1"/>
    <col min="15" max="16" width="15.75" style="20" customWidth="1"/>
    <col min="17" max="17" width="9" style="20" bestFit="1" customWidth="1"/>
    <col min="18" max="18" width="8.125" style="20" bestFit="1" customWidth="1"/>
    <col min="19" max="19" width="7.625" style="20" bestFit="1" customWidth="1"/>
    <col min="20" max="20" width="8.875" style="20" bestFit="1" customWidth="1"/>
    <col min="21" max="21" width="8.375" style="20" bestFit="1" customWidth="1"/>
    <col min="22" max="22" width="10.125" style="20" bestFit="1" customWidth="1"/>
    <col min="23" max="23" width="9.625" style="20" bestFit="1" customWidth="1"/>
    <col min="24" max="24" width="8.5" style="20" bestFit="1" customWidth="1"/>
    <col min="25" max="25" width="7.875" style="20" customWidth="1"/>
    <col min="26" max="26" width="13.375" style="20" bestFit="1" customWidth="1"/>
    <col min="27" max="27" width="17.5" style="20" bestFit="1" customWidth="1"/>
    <col min="28" max="28" width="16.875" style="20" bestFit="1" customWidth="1"/>
    <col min="29" max="29" width="16.25" style="20" bestFit="1" customWidth="1"/>
    <col min="30" max="30" width="12.125" style="20" bestFit="1" customWidth="1"/>
    <col min="31" max="16384" width="9" style="20"/>
  </cols>
  <sheetData>
    <row r="1" spans="1:32" ht="6.75" customHeight="1"/>
    <row r="2" spans="1:32" ht="26.25">
      <c r="B2" s="21" t="s">
        <v>0</v>
      </c>
      <c r="D2" s="21"/>
      <c r="G2" s="60" t="s">
        <v>361</v>
      </c>
      <c r="H2" s="73">
        <f>COUNTA(Table5[Site Name])</f>
        <v>106</v>
      </c>
      <c r="I2" s="157"/>
      <c r="J2" s="157"/>
    </row>
    <row r="3" spans="1:32" ht="18">
      <c r="B3" s="22" t="s">
        <v>1</v>
      </c>
      <c r="D3" s="22"/>
      <c r="G3" s="57" t="s">
        <v>372</v>
      </c>
      <c r="H3" s="58">
        <f>Table5[[#Totals],[Displaced Population (Individuals)]]</f>
        <v>762535</v>
      </c>
      <c r="I3" s="58">
        <f>Table5[[#Totals],[Displaced Population (HH)]]</f>
        <v>139921</v>
      </c>
    </row>
    <row r="4" spans="1:32" ht="15">
      <c r="B4" s="23" t="s">
        <v>424</v>
      </c>
      <c r="D4" s="23"/>
      <c r="G4" s="59"/>
      <c r="H4" s="58" t="s">
        <v>368</v>
      </c>
      <c r="I4" s="58" t="s">
        <v>369</v>
      </c>
    </row>
    <row r="5" spans="1:32" ht="8.25" customHeight="1"/>
    <row r="6" spans="1:32" s="26" customFormat="1" ht="25.5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4" t="s">
        <v>11</v>
      </c>
      <c r="K6" s="24" t="s">
        <v>12</v>
      </c>
      <c r="L6" s="24" t="s">
        <v>13</v>
      </c>
      <c r="M6" s="24" t="s">
        <v>14</v>
      </c>
      <c r="N6" s="25" t="s">
        <v>373</v>
      </c>
      <c r="O6" s="25" t="s">
        <v>374</v>
      </c>
      <c r="P6" s="24" t="s">
        <v>15</v>
      </c>
      <c r="Q6" s="24" t="s">
        <v>16</v>
      </c>
      <c r="R6" s="24" t="s">
        <v>17</v>
      </c>
      <c r="S6" s="24" t="s">
        <v>18</v>
      </c>
      <c r="T6" s="24" t="s">
        <v>19</v>
      </c>
      <c r="U6" s="24" t="s">
        <v>20</v>
      </c>
      <c r="V6" s="24" t="s">
        <v>21</v>
      </c>
      <c r="W6" s="24" t="s">
        <v>22</v>
      </c>
      <c r="X6" s="24" t="s">
        <v>23</v>
      </c>
      <c r="Y6" s="24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</row>
    <row r="7" spans="1:32">
      <c r="A7" s="74" t="s">
        <v>66</v>
      </c>
      <c r="B7" s="74" t="s">
        <v>67</v>
      </c>
      <c r="C7" s="74" t="s">
        <v>68</v>
      </c>
      <c r="D7" s="74" t="s">
        <v>69</v>
      </c>
      <c r="E7" s="74" t="s">
        <v>70</v>
      </c>
      <c r="F7" s="74" t="s">
        <v>70</v>
      </c>
      <c r="G7" s="74" t="s">
        <v>71</v>
      </c>
      <c r="H7" s="74" t="s">
        <v>34</v>
      </c>
      <c r="I7" s="74" t="s">
        <v>35</v>
      </c>
      <c r="J7" s="74" t="s">
        <v>36</v>
      </c>
      <c r="K7" s="74"/>
      <c r="L7" s="74" t="s">
        <v>72</v>
      </c>
      <c r="M7" s="74" t="s">
        <v>73</v>
      </c>
      <c r="N7" s="75">
        <v>2934</v>
      </c>
      <c r="O7" s="75">
        <v>978</v>
      </c>
      <c r="P7" s="76">
        <v>1458</v>
      </c>
      <c r="Q7" s="76">
        <v>1476</v>
      </c>
      <c r="R7" s="76">
        <v>260</v>
      </c>
      <c r="S7" s="76">
        <v>282</v>
      </c>
      <c r="T7" s="76">
        <v>493</v>
      </c>
      <c r="U7" s="76">
        <v>443</v>
      </c>
      <c r="V7" s="76">
        <v>616</v>
      </c>
      <c r="W7" s="76">
        <v>607</v>
      </c>
      <c r="X7" s="76">
        <v>89</v>
      </c>
      <c r="Y7" s="76">
        <v>144</v>
      </c>
      <c r="Z7" s="76"/>
      <c r="AA7" s="76"/>
      <c r="AB7" s="76"/>
      <c r="AC7" s="76"/>
      <c r="AF7" s="27"/>
    </row>
    <row r="8" spans="1:32">
      <c r="A8" s="74" t="s">
        <v>125</v>
      </c>
      <c r="B8" s="74" t="s">
        <v>126</v>
      </c>
      <c r="C8" s="74" t="s">
        <v>127</v>
      </c>
      <c r="D8" s="74" t="s">
        <v>128</v>
      </c>
      <c r="E8" s="74" t="s">
        <v>129</v>
      </c>
      <c r="F8" s="74" t="s">
        <v>130</v>
      </c>
      <c r="G8" s="74"/>
      <c r="H8" s="74" t="s">
        <v>34</v>
      </c>
      <c r="I8" s="74" t="s">
        <v>47</v>
      </c>
      <c r="J8" s="74" t="s">
        <v>48</v>
      </c>
      <c r="K8" s="74"/>
      <c r="L8" s="74" t="s">
        <v>48</v>
      </c>
      <c r="M8" s="74" t="s">
        <v>48</v>
      </c>
      <c r="N8" s="75">
        <v>11388</v>
      </c>
      <c r="O8" s="75">
        <v>2190</v>
      </c>
      <c r="P8" s="76">
        <v>6004</v>
      </c>
      <c r="Q8" s="76">
        <v>5384</v>
      </c>
      <c r="R8" s="76">
        <v>859</v>
      </c>
      <c r="S8" s="76">
        <v>485</v>
      </c>
      <c r="T8" s="76">
        <v>2562</v>
      </c>
      <c r="U8" s="76">
        <v>2323</v>
      </c>
      <c r="V8" s="76">
        <v>2016</v>
      </c>
      <c r="W8" s="76">
        <v>1890</v>
      </c>
      <c r="X8" s="76">
        <v>567</v>
      </c>
      <c r="Y8" s="76">
        <v>686</v>
      </c>
      <c r="Z8" s="76"/>
      <c r="AA8" s="76"/>
      <c r="AB8" s="76"/>
      <c r="AC8" s="76"/>
      <c r="AF8" s="27"/>
    </row>
    <row r="9" spans="1:32">
      <c r="A9" s="74" t="s">
        <v>125</v>
      </c>
      <c r="B9" s="74" t="s">
        <v>126</v>
      </c>
      <c r="C9" s="74" t="s">
        <v>127</v>
      </c>
      <c r="D9" s="74" t="s">
        <v>128</v>
      </c>
      <c r="E9" s="74" t="s">
        <v>129</v>
      </c>
      <c r="F9" s="74" t="s">
        <v>131</v>
      </c>
      <c r="G9" s="74"/>
      <c r="H9" s="74" t="s">
        <v>34</v>
      </c>
      <c r="I9" s="74" t="s">
        <v>47</v>
      </c>
      <c r="J9" s="74" t="s">
        <v>48</v>
      </c>
      <c r="K9" s="74"/>
      <c r="L9" s="74" t="s">
        <v>48</v>
      </c>
      <c r="M9" s="74" t="s">
        <v>48</v>
      </c>
      <c r="N9" s="75">
        <v>10686</v>
      </c>
      <c r="O9" s="75">
        <v>2095</v>
      </c>
      <c r="P9" s="76">
        <v>5634</v>
      </c>
      <c r="Q9" s="76">
        <v>5052</v>
      </c>
      <c r="R9" s="76">
        <v>806</v>
      </c>
      <c r="S9" s="76">
        <v>455</v>
      </c>
      <c r="T9" s="76">
        <v>2405</v>
      </c>
      <c r="U9" s="76">
        <v>2180</v>
      </c>
      <c r="V9" s="76">
        <v>1891</v>
      </c>
      <c r="W9" s="76">
        <v>1774</v>
      </c>
      <c r="X9" s="76">
        <v>532</v>
      </c>
      <c r="Y9" s="76">
        <v>643</v>
      </c>
      <c r="Z9" s="76"/>
      <c r="AA9" s="76"/>
      <c r="AB9" s="76"/>
      <c r="AC9" s="76"/>
      <c r="AF9" s="27"/>
    </row>
    <row r="10" spans="1:32">
      <c r="A10" s="74" t="s">
        <v>195</v>
      </c>
      <c r="B10" s="74" t="s">
        <v>196</v>
      </c>
      <c r="C10" s="74" t="s">
        <v>197</v>
      </c>
      <c r="D10" s="74" t="s">
        <v>198</v>
      </c>
      <c r="E10" s="74" t="s">
        <v>199</v>
      </c>
      <c r="F10" s="74" t="s">
        <v>199</v>
      </c>
      <c r="G10" s="74"/>
      <c r="H10" s="74" t="s">
        <v>34</v>
      </c>
      <c r="I10" s="74" t="s">
        <v>47</v>
      </c>
      <c r="J10" s="74" t="s">
        <v>48</v>
      </c>
      <c r="K10" s="74"/>
      <c r="L10" s="74" t="s">
        <v>48</v>
      </c>
      <c r="M10" s="74" t="s">
        <v>48</v>
      </c>
      <c r="N10" s="75">
        <v>592</v>
      </c>
      <c r="O10" s="75">
        <v>98</v>
      </c>
      <c r="P10" s="76">
        <v>278</v>
      </c>
      <c r="Q10" s="76">
        <v>314</v>
      </c>
      <c r="R10" s="76">
        <v>61</v>
      </c>
      <c r="S10" s="76">
        <v>51</v>
      </c>
      <c r="T10" s="76">
        <v>114</v>
      </c>
      <c r="U10" s="76">
        <v>97</v>
      </c>
      <c r="V10" s="76">
        <v>73</v>
      </c>
      <c r="W10" s="76">
        <v>103</v>
      </c>
      <c r="X10" s="76">
        <v>30</v>
      </c>
      <c r="Y10" s="76">
        <v>63</v>
      </c>
      <c r="Z10" s="76"/>
      <c r="AA10" s="76"/>
      <c r="AB10" s="76"/>
      <c r="AC10" s="76"/>
      <c r="AF10" s="27"/>
    </row>
    <row r="11" spans="1:32">
      <c r="A11" s="74" t="s">
        <v>66</v>
      </c>
      <c r="B11" s="74" t="s">
        <v>67</v>
      </c>
      <c r="C11" s="74" t="s">
        <v>74</v>
      </c>
      <c r="D11" s="74" t="s">
        <v>75</v>
      </c>
      <c r="E11" s="74" t="s">
        <v>76</v>
      </c>
      <c r="F11" s="74" t="s">
        <v>77</v>
      </c>
      <c r="G11" s="74"/>
      <c r="H11" s="74" t="s">
        <v>46</v>
      </c>
      <c r="I11" s="74" t="s">
        <v>47</v>
      </c>
      <c r="J11" s="74" t="s">
        <v>42</v>
      </c>
      <c r="K11" s="142"/>
      <c r="L11" s="77" t="s">
        <v>48</v>
      </c>
      <c r="M11" s="74" t="s">
        <v>48</v>
      </c>
      <c r="N11" s="75">
        <v>4410</v>
      </c>
      <c r="O11" s="75">
        <v>1547</v>
      </c>
      <c r="P11" s="76">
        <v>2167</v>
      </c>
      <c r="Q11" s="76">
        <v>2243</v>
      </c>
      <c r="R11" s="76">
        <v>400</v>
      </c>
      <c r="S11" s="76">
        <v>283</v>
      </c>
      <c r="T11" s="76">
        <v>622</v>
      </c>
      <c r="U11" s="76">
        <v>679</v>
      </c>
      <c r="V11" s="76">
        <v>939</v>
      </c>
      <c r="W11" s="76">
        <v>1063</v>
      </c>
      <c r="X11" s="76">
        <v>206</v>
      </c>
      <c r="Y11" s="76">
        <v>218</v>
      </c>
      <c r="Z11" s="75">
        <v>340</v>
      </c>
      <c r="AA11" s="75">
        <v>80</v>
      </c>
      <c r="AB11" s="75">
        <v>1270</v>
      </c>
      <c r="AC11" s="75">
        <v>107</v>
      </c>
      <c r="AF11" s="27"/>
    </row>
    <row r="12" spans="1:32">
      <c r="A12" s="74" t="s">
        <v>66</v>
      </c>
      <c r="B12" s="74" t="s">
        <v>67</v>
      </c>
      <c r="C12" s="74" t="s">
        <v>74</v>
      </c>
      <c r="D12" s="74" t="s">
        <v>75</v>
      </c>
      <c r="E12" s="74" t="s">
        <v>79</v>
      </c>
      <c r="F12" s="74" t="s">
        <v>80</v>
      </c>
      <c r="G12" s="74"/>
      <c r="H12" s="74" t="s">
        <v>34</v>
      </c>
      <c r="I12" s="74" t="s">
        <v>47</v>
      </c>
      <c r="J12" s="74" t="s">
        <v>42</v>
      </c>
      <c r="K12" s="74"/>
      <c r="L12" s="74" t="s">
        <v>48</v>
      </c>
      <c r="M12" s="74" t="s">
        <v>48</v>
      </c>
      <c r="N12" s="75">
        <v>4765</v>
      </c>
      <c r="O12" s="75">
        <v>1129</v>
      </c>
      <c r="P12" s="76">
        <v>2342</v>
      </c>
      <c r="Q12" s="76">
        <v>2423</v>
      </c>
      <c r="R12" s="76">
        <v>433</v>
      </c>
      <c r="S12" s="76">
        <v>305</v>
      </c>
      <c r="T12" s="76">
        <v>672</v>
      </c>
      <c r="U12" s="76">
        <v>734</v>
      </c>
      <c r="V12" s="76">
        <v>1015</v>
      </c>
      <c r="W12" s="76">
        <v>1148</v>
      </c>
      <c r="X12" s="76">
        <v>222</v>
      </c>
      <c r="Y12" s="76">
        <v>236</v>
      </c>
      <c r="Z12" s="75">
        <v>20</v>
      </c>
      <c r="AA12" s="75">
        <v>4</v>
      </c>
      <c r="AB12" s="75">
        <v>50</v>
      </c>
      <c r="AC12" s="75">
        <v>10</v>
      </c>
      <c r="AF12" s="27"/>
    </row>
    <row r="13" spans="1:32">
      <c r="A13" s="74" t="s">
        <v>66</v>
      </c>
      <c r="B13" s="74" t="s">
        <v>67</v>
      </c>
      <c r="C13" s="74" t="s">
        <v>74</v>
      </c>
      <c r="D13" s="74" t="s">
        <v>75</v>
      </c>
      <c r="E13" s="74" t="s">
        <v>81</v>
      </c>
      <c r="F13" s="74" t="s">
        <v>82</v>
      </c>
      <c r="G13" s="74"/>
      <c r="H13" s="74" t="s">
        <v>34</v>
      </c>
      <c r="I13" s="74" t="s">
        <v>47</v>
      </c>
      <c r="J13" s="74" t="s">
        <v>42</v>
      </c>
      <c r="K13" s="74"/>
      <c r="L13" s="74" t="s">
        <v>48</v>
      </c>
      <c r="M13" s="74" t="s">
        <v>48</v>
      </c>
      <c r="N13" s="75">
        <v>12968</v>
      </c>
      <c r="O13" s="75">
        <v>2161</v>
      </c>
      <c r="P13" s="76">
        <v>6372</v>
      </c>
      <c r="Q13" s="76">
        <v>6596</v>
      </c>
      <c r="R13" s="76">
        <v>1177</v>
      </c>
      <c r="S13" s="76">
        <v>831</v>
      </c>
      <c r="T13" s="76">
        <v>1828</v>
      </c>
      <c r="U13" s="76">
        <v>1997</v>
      </c>
      <c r="V13" s="76">
        <v>2763</v>
      </c>
      <c r="W13" s="76">
        <v>3126</v>
      </c>
      <c r="X13" s="76">
        <v>604</v>
      </c>
      <c r="Y13" s="76">
        <v>642</v>
      </c>
      <c r="Z13" s="76"/>
      <c r="AA13" s="76"/>
      <c r="AB13" s="76"/>
      <c r="AC13" s="76"/>
      <c r="AF13" s="27"/>
    </row>
    <row r="14" spans="1:32">
      <c r="A14" s="74" t="s">
        <v>66</v>
      </c>
      <c r="B14" s="74" t="s">
        <v>67</v>
      </c>
      <c r="C14" s="74" t="s">
        <v>74</v>
      </c>
      <c r="D14" s="74" t="s">
        <v>75</v>
      </c>
      <c r="E14" s="74" t="s">
        <v>83</v>
      </c>
      <c r="F14" s="74" t="s">
        <v>84</v>
      </c>
      <c r="G14" s="74"/>
      <c r="H14" s="74" t="s">
        <v>34</v>
      </c>
      <c r="I14" s="74" t="s">
        <v>47</v>
      </c>
      <c r="J14" s="74" t="s">
        <v>42</v>
      </c>
      <c r="K14" s="74"/>
      <c r="L14" s="74" t="s">
        <v>48</v>
      </c>
      <c r="M14" s="74" t="s">
        <v>48</v>
      </c>
      <c r="N14" s="75">
        <v>1680</v>
      </c>
      <c r="O14" s="75">
        <v>336</v>
      </c>
      <c r="P14" s="76">
        <v>826</v>
      </c>
      <c r="Q14" s="76">
        <v>854</v>
      </c>
      <c r="R14" s="76">
        <v>153</v>
      </c>
      <c r="S14" s="76">
        <v>108</v>
      </c>
      <c r="T14" s="76">
        <v>237</v>
      </c>
      <c r="U14" s="76">
        <v>259</v>
      </c>
      <c r="V14" s="76">
        <v>358</v>
      </c>
      <c r="W14" s="76">
        <v>404</v>
      </c>
      <c r="X14" s="76">
        <v>78</v>
      </c>
      <c r="Y14" s="76">
        <v>83</v>
      </c>
      <c r="Z14" s="76"/>
      <c r="AA14" s="76"/>
      <c r="AB14" s="76"/>
      <c r="AC14" s="76"/>
      <c r="AF14" s="27"/>
    </row>
    <row r="15" spans="1:32">
      <c r="A15" s="74" t="s">
        <v>66</v>
      </c>
      <c r="B15" s="74" t="s">
        <v>67</v>
      </c>
      <c r="C15" s="74" t="s">
        <v>74</v>
      </c>
      <c r="D15" s="74" t="s">
        <v>75</v>
      </c>
      <c r="E15" s="74" t="s">
        <v>83</v>
      </c>
      <c r="F15" s="74" t="s">
        <v>85</v>
      </c>
      <c r="G15" s="74"/>
      <c r="H15" s="74" t="s">
        <v>34</v>
      </c>
      <c r="I15" s="74" t="s">
        <v>47</v>
      </c>
      <c r="J15" s="74" t="s">
        <v>42</v>
      </c>
      <c r="K15" s="74"/>
      <c r="L15" s="74" t="s">
        <v>48</v>
      </c>
      <c r="M15" s="74" t="s">
        <v>48</v>
      </c>
      <c r="N15" s="75">
        <v>3686</v>
      </c>
      <c r="O15" s="75">
        <v>914</v>
      </c>
      <c r="P15" s="76">
        <v>1811</v>
      </c>
      <c r="Q15" s="76">
        <v>1875</v>
      </c>
      <c r="R15" s="76">
        <v>335</v>
      </c>
      <c r="S15" s="76">
        <v>236</v>
      </c>
      <c r="T15" s="76">
        <v>519</v>
      </c>
      <c r="U15" s="76">
        <v>568</v>
      </c>
      <c r="V15" s="76">
        <v>785</v>
      </c>
      <c r="W15" s="76">
        <v>889</v>
      </c>
      <c r="X15" s="76">
        <v>172</v>
      </c>
      <c r="Y15" s="76">
        <v>182</v>
      </c>
      <c r="Z15" s="76"/>
      <c r="AA15" s="76"/>
      <c r="AB15" s="76">
        <v>84</v>
      </c>
      <c r="AC15" s="76">
        <v>13</v>
      </c>
      <c r="AF15" s="27"/>
    </row>
    <row r="16" spans="1:32">
      <c r="A16" s="74" t="s">
        <v>66</v>
      </c>
      <c r="B16" s="74" t="s">
        <v>67</v>
      </c>
      <c r="C16" s="74" t="s">
        <v>74</v>
      </c>
      <c r="D16" s="74" t="s">
        <v>75</v>
      </c>
      <c r="E16" s="74" t="s">
        <v>76</v>
      </c>
      <c r="F16" s="74" t="s">
        <v>86</v>
      </c>
      <c r="G16" s="74"/>
      <c r="H16" s="74" t="s">
        <v>34</v>
      </c>
      <c r="I16" s="74" t="s">
        <v>47</v>
      </c>
      <c r="J16" s="74" t="s">
        <v>42</v>
      </c>
      <c r="K16" s="74"/>
      <c r="L16" s="74" t="s">
        <v>48</v>
      </c>
      <c r="M16" s="74" t="s">
        <v>48</v>
      </c>
      <c r="N16" s="75">
        <v>12541</v>
      </c>
      <c r="O16" s="75">
        <v>3460</v>
      </c>
      <c r="P16" s="76">
        <v>6163</v>
      </c>
      <c r="Q16" s="76">
        <v>6378</v>
      </c>
      <c r="R16" s="76">
        <v>1139</v>
      </c>
      <c r="S16" s="76">
        <v>804</v>
      </c>
      <c r="T16" s="76">
        <v>1768</v>
      </c>
      <c r="U16" s="76">
        <v>1931</v>
      </c>
      <c r="V16" s="76">
        <v>2672</v>
      </c>
      <c r="W16" s="76">
        <v>3022</v>
      </c>
      <c r="X16" s="76">
        <v>584</v>
      </c>
      <c r="Y16" s="76">
        <v>621</v>
      </c>
      <c r="Z16" s="76">
        <v>34</v>
      </c>
      <c r="AA16" s="76">
        <v>5</v>
      </c>
      <c r="AB16" s="76">
        <v>183</v>
      </c>
      <c r="AC16" s="76">
        <v>32</v>
      </c>
      <c r="AF16" s="27"/>
    </row>
    <row r="17" spans="1:32">
      <c r="A17" s="74" t="s">
        <v>66</v>
      </c>
      <c r="B17" s="74" t="s">
        <v>67</v>
      </c>
      <c r="C17" s="74" t="s">
        <v>87</v>
      </c>
      <c r="D17" s="74" t="s">
        <v>88</v>
      </c>
      <c r="E17" s="74" t="s">
        <v>89</v>
      </c>
      <c r="F17" s="74" t="s">
        <v>90</v>
      </c>
      <c r="G17" s="74"/>
      <c r="H17" s="74" t="s">
        <v>34</v>
      </c>
      <c r="I17" s="74" t="s">
        <v>47</v>
      </c>
      <c r="J17" s="74" t="s">
        <v>48</v>
      </c>
      <c r="K17" s="74"/>
      <c r="L17" s="74" t="s">
        <v>48</v>
      </c>
      <c r="M17" s="74" t="s">
        <v>48</v>
      </c>
      <c r="N17" s="75">
        <v>2352</v>
      </c>
      <c r="O17" s="75">
        <v>420</v>
      </c>
      <c r="P17" s="76">
        <v>1176</v>
      </c>
      <c r="Q17" s="76">
        <v>1176</v>
      </c>
      <c r="R17" s="76">
        <v>263</v>
      </c>
      <c r="S17" s="76">
        <v>225</v>
      </c>
      <c r="T17" s="76">
        <v>414</v>
      </c>
      <c r="U17" s="76">
        <v>374</v>
      </c>
      <c r="V17" s="76">
        <v>441</v>
      </c>
      <c r="W17" s="76">
        <v>491</v>
      </c>
      <c r="X17" s="76">
        <v>58</v>
      </c>
      <c r="Y17" s="76">
        <v>86</v>
      </c>
      <c r="Z17" s="76"/>
      <c r="AA17" s="76"/>
      <c r="AB17" s="76"/>
      <c r="AC17" s="76"/>
      <c r="AF17" s="27"/>
    </row>
    <row r="18" spans="1:32">
      <c r="A18" s="74" t="s">
        <v>297</v>
      </c>
      <c r="B18" s="74" t="s">
        <v>298</v>
      </c>
      <c r="C18" s="74" t="s">
        <v>299</v>
      </c>
      <c r="D18" s="74" t="s">
        <v>300</v>
      </c>
      <c r="E18" s="74" t="s">
        <v>301</v>
      </c>
      <c r="F18" s="74" t="s">
        <v>301</v>
      </c>
      <c r="G18" s="74"/>
      <c r="H18" s="74" t="s">
        <v>34</v>
      </c>
      <c r="I18" s="74" t="s">
        <v>47</v>
      </c>
      <c r="J18" s="74" t="s">
        <v>42</v>
      </c>
      <c r="K18" s="74"/>
      <c r="L18" s="74" t="s">
        <v>48</v>
      </c>
      <c r="M18" s="74" t="s">
        <v>48</v>
      </c>
      <c r="N18" s="75">
        <v>595</v>
      </c>
      <c r="O18" s="75">
        <v>119</v>
      </c>
      <c r="P18" s="76">
        <v>319</v>
      </c>
      <c r="Q18" s="76">
        <v>276</v>
      </c>
      <c r="R18" s="76">
        <v>53</v>
      </c>
      <c r="S18" s="76">
        <v>39</v>
      </c>
      <c r="T18" s="76">
        <v>123</v>
      </c>
      <c r="U18" s="76">
        <v>102</v>
      </c>
      <c r="V18" s="76">
        <v>133</v>
      </c>
      <c r="W18" s="76">
        <v>122</v>
      </c>
      <c r="X18" s="76">
        <v>10</v>
      </c>
      <c r="Y18" s="76">
        <v>13</v>
      </c>
      <c r="Z18" s="76"/>
      <c r="AA18" s="76"/>
      <c r="AB18" s="76"/>
      <c r="AC18" s="76"/>
      <c r="AF18" s="27"/>
    </row>
    <row r="19" spans="1:32">
      <c r="A19" s="77" t="s">
        <v>66</v>
      </c>
      <c r="B19" s="77" t="s">
        <v>67</v>
      </c>
      <c r="C19" s="77" t="s">
        <v>91</v>
      </c>
      <c r="D19" s="77" t="s">
        <v>92</v>
      </c>
      <c r="E19" s="77" t="s">
        <v>93</v>
      </c>
      <c r="F19" s="77" t="s">
        <v>93</v>
      </c>
      <c r="G19" s="77"/>
      <c r="H19" s="74" t="s">
        <v>34</v>
      </c>
      <c r="I19" s="77" t="s">
        <v>35</v>
      </c>
      <c r="J19" s="77" t="s">
        <v>36</v>
      </c>
      <c r="K19" s="77"/>
      <c r="L19" s="77" t="s">
        <v>37</v>
      </c>
      <c r="M19" s="77" t="s">
        <v>73</v>
      </c>
      <c r="N19" s="75">
        <v>37946</v>
      </c>
      <c r="O19" s="75">
        <v>6324</v>
      </c>
      <c r="P19" s="76">
        <v>18821</v>
      </c>
      <c r="Q19" s="76">
        <v>19125</v>
      </c>
      <c r="R19" s="76">
        <v>3415</v>
      </c>
      <c r="S19" s="76">
        <v>2903</v>
      </c>
      <c r="T19" s="76">
        <v>8273</v>
      </c>
      <c r="U19" s="76">
        <v>7263</v>
      </c>
      <c r="V19" s="76">
        <v>6071</v>
      </c>
      <c r="W19" s="76">
        <v>7058</v>
      </c>
      <c r="X19" s="76">
        <v>1062</v>
      </c>
      <c r="Y19" s="76">
        <v>1901</v>
      </c>
      <c r="Z19" s="76"/>
      <c r="AA19" s="76"/>
      <c r="AB19" s="76"/>
      <c r="AC19" s="76"/>
      <c r="AF19" s="27"/>
    </row>
    <row r="20" spans="1:32">
      <c r="A20" s="77" t="s">
        <v>66</v>
      </c>
      <c r="B20" s="77" t="s">
        <v>67</v>
      </c>
      <c r="C20" s="77" t="s">
        <v>91</v>
      </c>
      <c r="D20" s="77" t="s">
        <v>92</v>
      </c>
      <c r="E20" s="77" t="s">
        <v>94</v>
      </c>
      <c r="F20" s="77" t="s">
        <v>95</v>
      </c>
      <c r="G20" s="77" t="s">
        <v>96</v>
      </c>
      <c r="H20" s="74" t="s">
        <v>34</v>
      </c>
      <c r="I20" s="77" t="s">
        <v>35</v>
      </c>
      <c r="J20" s="77" t="s">
        <v>54</v>
      </c>
      <c r="K20" s="77"/>
      <c r="L20" s="77" t="s">
        <v>37</v>
      </c>
      <c r="M20" s="77" t="s">
        <v>38</v>
      </c>
      <c r="N20" s="75">
        <v>28090</v>
      </c>
      <c r="O20" s="75">
        <v>4833</v>
      </c>
      <c r="P20" s="76">
        <v>13933</v>
      </c>
      <c r="Q20" s="76">
        <v>14157</v>
      </c>
      <c r="R20" s="76">
        <v>2528</v>
      </c>
      <c r="S20" s="76">
        <v>2149</v>
      </c>
      <c r="T20" s="76">
        <v>6124</v>
      </c>
      <c r="U20" s="76">
        <v>5376</v>
      </c>
      <c r="V20" s="76">
        <v>4494</v>
      </c>
      <c r="W20" s="76">
        <v>5225</v>
      </c>
      <c r="X20" s="76">
        <v>787</v>
      </c>
      <c r="Y20" s="76">
        <v>1407</v>
      </c>
      <c r="Z20" s="76"/>
      <c r="AA20" s="76"/>
      <c r="AB20" s="76"/>
      <c r="AC20" s="76"/>
      <c r="AF20" s="27"/>
    </row>
    <row r="21" spans="1:32">
      <c r="A21" s="74" t="s">
        <v>195</v>
      </c>
      <c r="B21" s="74" t="s">
        <v>196</v>
      </c>
      <c r="C21" s="74" t="s">
        <v>200</v>
      </c>
      <c r="D21" s="74" t="s">
        <v>201</v>
      </c>
      <c r="E21" s="74" t="s">
        <v>202</v>
      </c>
      <c r="F21" s="74" t="s">
        <v>203</v>
      </c>
      <c r="G21" s="74"/>
      <c r="H21" s="74" t="s">
        <v>34</v>
      </c>
      <c r="I21" s="74" t="s">
        <v>47</v>
      </c>
      <c r="J21" s="74" t="s">
        <v>48</v>
      </c>
      <c r="K21" s="74"/>
      <c r="L21" s="74" t="s">
        <v>48</v>
      </c>
      <c r="M21" s="74" t="s">
        <v>48</v>
      </c>
      <c r="N21" s="75">
        <v>8137</v>
      </c>
      <c r="O21" s="75">
        <v>1627</v>
      </c>
      <c r="P21" s="76">
        <v>4016</v>
      </c>
      <c r="Q21" s="76">
        <v>4121</v>
      </c>
      <c r="R21" s="76">
        <v>960</v>
      </c>
      <c r="S21" s="76">
        <v>685</v>
      </c>
      <c r="T21" s="76">
        <v>1420</v>
      </c>
      <c r="U21" s="76">
        <v>1432</v>
      </c>
      <c r="V21" s="76">
        <v>1457</v>
      </c>
      <c r="W21" s="76">
        <v>1700</v>
      </c>
      <c r="X21" s="76">
        <v>179</v>
      </c>
      <c r="Y21" s="76">
        <v>304</v>
      </c>
      <c r="Z21" s="76"/>
      <c r="AA21" s="76"/>
      <c r="AB21" s="76"/>
      <c r="AC21" s="76"/>
      <c r="AF21" s="27"/>
    </row>
    <row r="22" spans="1:32">
      <c r="A22" s="74" t="s">
        <v>195</v>
      </c>
      <c r="B22" s="74" t="s">
        <v>196</v>
      </c>
      <c r="C22" s="74" t="s">
        <v>200</v>
      </c>
      <c r="D22" s="74" t="s">
        <v>201</v>
      </c>
      <c r="E22" s="74" t="s">
        <v>204</v>
      </c>
      <c r="F22" s="74" t="s">
        <v>205</v>
      </c>
      <c r="G22" s="74"/>
      <c r="H22" s="74" t="s">
        <v>34</v>
      </c>
      <c r="I22" s="74" t="s">
        <v>35</v>
      </c>
      <c r="J22" s="74" t="s">
        <v>101</v>
      </c>
      <c r="K22" s="74"/>
      <c r="L22" s="74" t="s">
        <v>37</v>
      </c>
      <c r="M22" s="74" t="s">
        <v>38</v>
      </c>
      <c r="N22" s="75">
        <v>27207</v>
      </c>
      <c r="O22" s="75">
        <v>4248</v>
      </c>
      <c r="P22" s="76">
        <v>13427</v>
      </c>
      <c r="Q22" s="76">
        <v>13780</v>
      </c>
      <c r="R22" s="76">
        <v>3210</v>
      </c>
      <c r="S22" s="76">
        <v>2291</v>
      </c>
      <c r="T22" s="76">
        <v>4748</v>
      </c>
      <c r="U22" s="76">
        <v>4788</v>
      </c>
      <c r="V22" s="76">
        <v>4870</v>
      </c>
      <c r="W22" s="76">
        <v>5686</v>
      </c>
      <c r="X22" s="76">
        <v>599</v>
      </c>
      <c r="Y22" s="76">
        <v>1015</v>
      </c>
      <c r="Z22" s="76">
        <v>5999</v>
      </c>
      <c r="AA22" s="76">
        <v>976</v>
      </c>
      <c r="AB22" s="76"/>
      <c r="AC22" s="76"/>
      <c r="AF22" s="27"/>
    </row>
    <row r="23" spans="1:32">
      <c r="A23" s="74" t="s">
        <v>242</v>
      </c>
      <c r="B23" s="74" t="s">
        <v>243</v>
      </c>
      <c r="C23" s="74" t="s">
        <v>244</v>
      </c>
      <c r="D23" s="74" t="s">
        <v>245</v>
      </c>
      <c r="E23" s="74" t="s">
        <v>246</v>
      </c>
      <c r="F23" s="74" t="s">
        <v>247</v>
      </c>
      <c r="G23" s="74"/>
      <c r="H23" s="74" t="s">
        <v>34</v>
      </c>
      <c r="I23" s="74" t="s">
        <v>47</v>
      </c>
      <c r="J23" s="74" t="s">
        <v>48</v>
      </c>
      <c r="K23" s="74"/>
      <c r="L23" s="74" t="s">
        <v>48</v>
      </c>
      <c r="M23" s="74" t="s">
        <v>48</v>
      </c>
      <c r="N23" s="75">
        <v>1002</v>
      </c>
      <c r="O23" s="75">
        <v>413</v>
      </c>
      <c r="P23" s="76">
        <v>551</v>
      </c>
      <c r="Q23" s="76">
        <v>451</v>
      </c>
      <c r="R23" s="76">
        <v>81</v>
      </c>
      <c r="S23" s="76">
        <v>80</v>
      </c>
      <c r="T23" s="76">
        <v>214</v>
      </c>
      <c r="U23" s="76">
        <v>195</v>
      </c>
      <c r="V23" s="76">
        <v>210</v>
      </c>
      <c r="W23" s="76">
        <v>153</v>
      </c>
      <c r="X23" s="76">
        <v>46</v>
      </c>
      <c r="Y23" s="76">
        <v>23</v>
      </c>
      <c r="Z23" s="76"/>
      <c r="AA23" s="76"/>
      <c r="AB23" s="76"/>
      <c r="AC23" s="76"/>
      <c r="AF23" s="27"/>
    </row>
    <row r="24" spans="1:32">
      <c r="A24" s="74" t="s">
        <v>242</v>
      </c>
      <c r="B24" s="74" t="s">
        <v>243</v>
      </c>
      <c r="C24" s="74" t="s">
        <v>244</v>
      </c>
      <c r="D24" s="74" t="s">
        <v>245</v>
      </c>
      <c r="E24" s="74" t="s">
        <v>248</v>
      </c>
      <c r="F24" s="74" t="s">
        <v>249</v>
      </c>
      <c r="G24" s="74"/>
      <c r="H24" s="74" t="s">
        <v>34</v>
      </c>
      <c r="I24" s="74" t="s">
        <v>47</v>
      </c>
      <c r="J24" s="74" t="s">
        <v>48</v>
      </c>
      <c r="K24" s="74"/>
      <c r="L24" s="74" t="s">
        <v>48</v>
      </c>
      <c r="M24" s="74" t="s">
        <v>48</v>
      </c>
      <c r="N24" s="75">
        <v>984</v>
      </c>
      <c r="O24" s="75">
        <v>193</v>
      </c>
      <c r="P24" s="76">
        <v>541</v>
      </c>
      <c r="Q24" s="76">
        <v>443</v>
      </c>
      <c r="R24" s="76">
        <v>80</v>
      </c>
      <c r="S24" s="76">
        <v>79</v>
      </c>
      <c r="T24" s="76">
        <v>209</v>
      </c>
      <c r="U24" s="76">
        <v>191</v>
      </c>
      <c r="V24" s="76">
        <v>207</v>
      </c>
      <c r="W24" s="76">
        <v>151</v>
      </c>
      <c r="X24" s="76">
        <v>45</v>
      </c>
      <c r="Y24" s="76">
        <v>22</v>
      </c>
      <c r="Z24" s="76"/>
      <c r="AA24" s="76"/>
      <c r="AB24" s="76"/>
      <c r="AC24" s="76"/>
      <c r="AF24" s="27"/>
    </row>
    <row r="25" spans="1:32">
      <c r="A25" s="74" t="s">
        <v>242</v>
      </c>
      <c r="B25" s="74" t="s">
        <v>243</v>
      </c>
      <c r="C25" s="74" t="s">
        <v>244</v>
      </c>
      <c r="D25" s="74" t="s">
        <v>245</v>
      </c>
      <c r="E25" s="74" t="s">
        <v>250</v>
      </c>
      <c r="F25" s="74" t="s">
        <v>251</v>
      </c>
      <c r="G25" s="74"/>
      <c r="H25" s="74" t="s">
        <v>34</v>
      </c>
      <c r="I25" s="74" t="s">
        <v>47</v>
      </c>
      <c r="J25" s="74" t="s">
        <v>48</v>
      </c>
      <c r="K25" s="74"/>
      <c r="L25" s="74" t="s">
        <v>48</v>
      </c>
      <c r="M25" s="74" t="s">
        <v>48</v>
      </c>
      <c r="N25" s="75">
        <v>103</v>
      </c>
      <c r="O25" s="75">
        <v>49</v>
      </c>
      <c r="P25" s="76">
        <v>57</v>
      </c>
      <c r="Q25" s="76">
        <v>46</v>
      </c>
      <c r="R25" s="76">
        <v>8</v>
      </c>
      <c r="S25" s="76">
        <v>8</v>
      </c>
      <c r="T25" s="76">
        <v>22</v>
      </c>
      <c r="U25" s="76">
        <v>20</v>
      </c>
      <c r="V25" s="76">
        <v>22</v>
      </c>
      <c r="W25" s="76">
        <v>16</v>
      </c>
      <c r="X25" s="76">
        <v>5</v>
      </c>
      <c r="Y25" s="76">
        <v>2</v>
      </c>
      <c r="Z25" s="76"/>
      <c r="AA25" s="76"/>
      <c r="AB25" s="76"/>
      <c r="AC25" s="76"/>
      <c r="AF25" s="27"/>
    </row>
    <row r="26" spans="1:32">
      <c r="A26" s="74" t="s">
        <v>138</v>
      </c>
      <c r="B26" s="74" t="s">
        <v>139</v>
      </c>
      <c r="C26" s="74" t="s">
        <v>140</v>
      </c>
      <c r="D26" s="74" t="s">
        <v>141</v>
      </c>
      <c r="E26" s="74" t="s">
        <v>142</v>
      </c>
      <c r="F26" s="74" t="s">
        <v>143</v>
      </c>
      <c r="G26" s="74" t="s">
        <v>144</v>
      </c>
      <c r="H26" s="74" t="s">
        <v>41</v>
      </c>
      <c r="I26" s="74" t="s">
        <v>35</v>
      </c>
      <c r="J26" s="77" t="s">
        <v>101</v>
      </c>
      <c r="K26" s="74"/>
      <c r="L26" s="74" t="s">
        <v>44</v>
      </c>
      <c r="M26" s="74" t="s">
        <v>38</v>
      </c>
      <c r="N26" s="75">
        <v>2604</v>
      </c>
      <c r="O26" s="75">
        <v>361</v>
      </c>
      <c r="P26" s="76">
        <v>1185</v>
      </c>
      <c r="Q26" s="76">
        <v>1419</v>
      </c>
      <c r="R26" s="76">
        <v>227</v>
      </c>
      <c r="S26" s="76">
        <v>186</v>
      </c>
      <c r="T26" s="76">
        <v>446</v>
      </c>
      <c r="U26" s="76">
        <v>526</v>
      </c>
      <c r="V26" s="76">
        <v>427</v>
      </c>
      <c r="W26" s="76">
        <v>464</v>
      </c>
      <c r="X26" s="76">
        <v>85</v>
      </c>
      <c r="Y26" s="76">
        <v>243</v>
      </c>
      <c r="Z26" s="76">
        <v>98</v>
      </c>
      <c r="AA26" s="76">
        <v>18</v>
      </c>
      <c r="AB26" s="76"/>
      <c r="AC26" s="76"/>
      <c r="AF26" s="27"/>
    </row>
    <row r="27" spans="1:32">
      <c r="A27" s="74" t="s">
        <v>138</v>
      </c>
      <c r="B27" s="74" t="s">
        <v>139</v>
      </c>
      <c r="C27" s="74" t="s">
        <v>140</v>
      </c>
      <c r="D27" s="74" t="s">
        <v>141</v>
      </c>
      <c r="E27" s="74" t="s">
        <v>142</v>
      </c>
      <c r="F27" s="74" t="s">
        <v>145</v>
      </c>
      <c r="G27" s="74" t="s">
        <v>146</v>
      </c>
      <c r="H27" s="74" t="s">
        <v>41</v>
      </c>
      <c r="I27" s="74" t="s">
        <v>35</v>
      </c>
      <c r="J27" s="77" t="s">
        <v>101</v>
      </c>
      <c r="K27" s="74"/>
      <c r="L27" s="74" t="s">
        <v>44</v>
      </c>
      <c r="M27" s="74" t="s">
        <v>38</v>
      </c>
      <c r="N27" s="75">
        <v>585</v>
      </c>
      <c r="O27" s="75">
        <v>113</v>
      </c>
      <c r="P27" s="76">
        <v>266</v>
      </c>
      <c r="Q27" s="76">
        <v>319</v>
      </c>
      <c r="R27" s="76">
        <v>51</v>
      </c>
      <c r="S27" s="76">
        <v>42</v>
      </c>
      <c r="T27" s="76">
        <v>100</v>
      </c>
      <c r="U27" s="76">
        <v>118</v>
      </c>
      <c r="V27" s="76">
        <v>96</v>
      </c>
      <c r="W27" s="76">
        <v>104</v>
      </c>
      <c r="X27" s="76">
        <v>19</v>
      </c>
      <c r="Y27" s="76">
        <v>55</v>
      </c>
      <c r="Z27" s="76">
        <v>84</v>
      </c>
      <c r="AA27" s="76">
        <v>14</v>
      </c>
      <c r="AB27" s="76"/>
      <c r="AC27" s="76"/>
      <c r="AF27" s="27"/>
    </row>
    <row r="28" spans="1:32">
      <c r="A28" s="74" t="s">
        <v>138</v>
      </c>
      <c r="B28" s="74" t="s">
        <v>139</v>
      </c>
      <c r="C28" s="74" t="s">
        <v>140</v>
      </c>
      <c r="D28" s="74" t="s">
        <v>141</v>
      </c>
      <c r="E28" s="74" t="s">
        <v>142</v>
      </c>
      <c r="F28" s="74" t="s">
        <v>147</v>
      </c>
      <c r="G28" s="74"/>
      <c r="H28" s="74" t="s">
        <v>46</v>
      </c>
      <c r="I28" s="74" t="s">
        <v>35</v>
      </c>
      <c r="J28" s="77" t="s">
        <v>101</v>
      </c>
      <c r="K28" s="74"/>
      <c r="L28" s="74" t="s">
        <v>44</v>
      </c>
      <c r="M28" s="74" t="s">
        <v>38</v>
      </c>
      <c r="N28" s="75">
        <v>4163</v>
      </c>
      <c r="O28" s="75">
        <v>581</v>
      </c>
      <c r="P28" s="76">
        <v>1894</v>
      </c>
      <c r="Q28" s="76">
        <v>2269</v>
      </c>
      <c r="R28" s="76">
        <v>362</v>
      </c>
      <c r="S28" s="76">
        <v>298</v>
      </c>
      <c r="T28" s="76">
        <v>714</v>
      </c>
      <c r="U28" s="76">
        <v>841</v>
      </c>
      <c r="V28" s="76">
        <v>683</v>
      </c>
      <c r="W28" s="76">
        <v>741</v>
      </c>
      <c r="X28" s="76">
        <v>135</v>
      </c>
      <c r="Y28" s="76">
        <v>389</v>
      </c>
      <c r="Z28" s="76">
        <v>42</v>
      </c>
      <c r="AA28" s="76">
        <v>7</v>
      </c>
      <c r="AB28" s="76"/>
      <c r="AC28" s="76"/>
      <c r="AF28" s="27"/>
    </row>
    <row r="29" spans="1:32">
      <c r="A29" s="74" t="s">
        <v>138</v>
      </c>
      <c r="B29" s="74" t="s">
        <v>139</v>
      </c>
      <c r="C29" s="74" t="s">
        <v>140</v>
      </c>
      <c r="D29" s="74" t="s">
        <v>141</v>
      </c>
      <c r="E29" s="74" t="s">
        <v>142</v>
      </c>
      <c r="F29" s="74" t="s">
        <v>148</v>
      </c>
      <c r="G29" s="74"/>
      <c r="H29" s="74" t="s">
        <v>46</v>
      </c>
      <c r="I29" s="74" t="s">
        <v>35</v>
      </c>
      <c r="J29" s="77" t="s">
        <v>101</v>
      </c>
      <c r="K29" s="74"/>
      <c r="L29" s="74" t="s">
        <v>44</v>
      </c>
      <c r="M29" s="74" t="s">
        <v>38</v>
      </c>
      <c r="N29" s="75">
        <v>6176</v>
      </c>
      <c r="O29" s="75">
        <v>837</v>
      </c>
      <c r="P29" s="76">
        <v>2809</v>
      </c>
      <c r="Q29" s="76">
        <v>3367</v>
      </c>
      <c r="R29" s="76">
        <v>537</v>
      </c>
      <c r="S29" s="76">
        <v>442</v>
      </c>
      <c r="T29" s="76">
        <v>1058</v>
      </c>
      <c r="U29" s="76">
        <v>1249</v>
      </c>
      <c r="V29" s="76">
        <v>1013</v>
      </c>
      <c r="W29" s="76">
        <v>1099</v>
      </c>
      <c r="X29" s="76">
        <v>201</v>
      </c>
      <c r="Y29" s="76">
        <v>577</v>
      </c>
      <c r="Z29" s="76">
        <v>54</v>
      </c>
      <c r="AA29" s="76">
        <v>9</v>
      </c>
      <c r="AB29" s="76"/>
      <c r="AC29" s="76"/>
      <c r="AF29" s="27"/>
    </row>
    <row r="30" spans="1:32">
      <c r="A30" s="74" t="s">
        <v>138</v>
      </c>
      <c r="B30" s="74" t="s">
        <v>139</v>
      </c>
      <c r="C30" s="74" t="s">
        <v>140</v>
      </c>
      <c r="D30" s="74" t="s">
        <v>141</v>
      </c>
      <c r="E30" s="74" t="s">
        <v>142</v>
      </c>
      <c r="F30" s="74" t="s">
        <v>149</v>
      </c>
      <c r="G30" s="74"/>
      <c r="H30" s="74" t="s">
        <v>46</v>
      </c>
      <c r="I30" s="74" t="s">
        <v>35</v>
      </c>
      <c r="J30" s="77" t="s">
        <v>101</v>
      </c>
      <c r="K30" s="74"/>
      <c r="L30" s="74" t="s">
        <v>44</v>
      </c>
      <c r="M30" s="74" t="s">
        <v>38</v>
      </c>
      <c r="N30" s="75">
        <v>9662</v>
      </c>
      <c r="O30" s="75">
        <v>1376</v>
      </c>
      <c r="P30" s="76">
        <v>4395</v>
      </c>
      <c r="Q30" s="76">
        <v>5267</v>
      </c>
      <c r="R30" s="76">
        <v>841</v>
      </c>
      <c r="S30" s="76">
        <v>692</v>
      </c>
      <c r="T30" s="76">
        <v>1655</v>
      </c>
      <c r="U30" s="76">
        <v>1952</v>
      </c>
      <c r="V30" s="76">
        <v>1585</v>
      </c>
      <c r="W30" s="76">
        <v>1720</v>
      </c>
      <c r="X30" s="76">
        <v>314</v>
      </c>
      <c r="Y30" s="76">
        <v>903</v>
      </c>
      <c r="Z30" s="76">
        <v>582</v>
      </c>
      <c r="AA30" s="76">
        <v>97</v>
      </c>
      <c r="AB30" s="76"/>
      <c r="AC30" s="76"/>
      <c r="AF30" s="27"/>
    </row>
    <row r="31" spans="1:32">
      <c r="A31" s="74" t="s">
        <v>29</v>
      </c>
      <c r="B31" s="74" t="s">
        <v>30</v>
      </c>
      <c r="C31" s="74" t="s">
        <v>31</v>
      </c>
      <c r="D31" s="74" t="s">
        <v>32</v>
      </c>
      <c r="E31" s="74" t="s">
        <v>33</v>
      </c>
      <c r="F31" s="74" t="s">
        <v>39</v>
      </c>
      <c r="G31" s="74" t="s">
        <v>40</v>
      </c>
      <c r="H31" s="74" t="s">
        <v>41</v>
      </c>
      <c r="I31" s="74" t="s">
        <v>35</v>
      </c>
      <c r="J31" s="74" t="s">
        <v>42</v>
      </c>
      <c r="K31" s="74" t="s">
        <v>43</v>
      </c>
      <c r="L31" s="74" t="s">
        <v>44</v>
      </c>
      <c r="M31" s="74" t="s">
        <v>38</v>
      </c>
      <c r="N31" s="75">
        <v>8223</v>
      </c>
      <c r="O31" s="75">
        <v>1857</v>
      </c>
      <c r="P31" s="76">
        <v>4348</v>
      </c>
      <c r="Q31" s="76">
        <v>3875</v>
      </c>
      <c r="R31" s="76">
        <v>134</v>
      </c>
      <c r="S31" s="76">
        <v>248</v>
      </c>
      <c r="T31" s="76">
        <v>473</v>
      </c>
      <c r="U31" s="76">
        <v>478</v>
      </c>
      <c r="V31" s="76">
        <v>2697</v>
      </c>
      <c r="W31" s="76">
        <v>2631</v>
      </c>
      <c r="X31" s="76">
        <v>1044</v>
      </c>
      <c r="Y31" s="76">
        <v>518</v>
      </c>
      <c r="Z31" s="76">
        <v>134</v>
      </c>
      <c r="AA31" s="76">
        <v>21</v>
      </c>
      <c r="AB31" s="76">
        <v>74</v>
      </c>
      <c r="AC31" s="76">
        <v>14</v>
      </c>
      <c r="AF31" s="27"/>
    </row>
    <row r="32" spans="1:32">
      <c r="A32" s="74" t="s">
        <v>29</v>
      </c>
      <c r="B32" s="74" t="s">
        <v>30</v>
      </c>
      <c r="C32" s="74" t="s">
        <v>31</v>
      </c>
      <c r="D32" s="74" t="s">
        <v>32</v>
      </c>
      <c r="E32" s="74" t="s">
        <v>33</v>
      </c>
      <c r="F32" s="74" t="s">
        <v>45</v>
      </c>
      <c r="G32" s="74"/>
      <c r="H32" s="74" t="s">
        <v>46</v>
      </c>
      <c r="I32" s="74" t="s">
        <v>35</v>
      </c>
      <c r="J32" s="74" t="s">
        <v>42</v>
      </c>
      <c r="K32" s="77" t="s">
        <v>36</v>
      </c>
      <c r="L32" s="77" t="s">
        <v>72</v>
      </c>
      <c r="M32" s="74" t="s">
        <v>38</v>
      </c>
      <c r="N32" s="75">
        <v>8520</v>
      </c>
      <c r="O32" s="75">
        <v>2209</v>
      </c>
      <c r="P32" s="76">
        <v>4328</v>
      </c>
      <c r="Q32" s="76">
        <v>4192</v>
      </c>
      <c r="R32" s="76">
        <v>139</v>
      </c>
      <c r="S32" s="76">
        <v>256</v>
      </c>
      <c r="T32" s="76">
        <v>490</v>
      </c>
      <c r="U32" s="76">
        <v>495</v>
      </c>
      <c r="V32" s="76">
        <v>2795</v>
      </c>
      <c r="W32" s="76">
        <v>2726</v>
      </c>
      <c r="X32" s="76">
        <v>1082</v>
      </c>
      <c r="Y32" s="76">
        <v>537</v>
      </c>
      <c r="Z32" s="76">
        <v>523</v>
      </c>
      <c r="AA32" s="76">
        <v>78</v>
      </c>
      <c r="AB32" s="76">
        <v>190</v>
      </c>
      <c r="AC32" s="76">
        <v>39</v>
      </c>
      <c r="AF32" s="27"/>
    </row>
    <row r="33" spans="1:32">
      <c r="A33" s="74" t="s">
        <v>29</v>
      </c>
      <c r="B33" s="74" t="s">
        <v>30</v>
      </c>
      <c r="C33" s="74" t="s">
        <v>31</v>
      </c>
      <c r="D33" s="74" t="s">
        <v>32</v>
      </c>
      <c r="E33" s="74" t="s">
        <v>33</v>
      </c>
      <c r="F33" s="74" t="s">
        <v>49</v>
      </c>
      <c r="G33" s="74"/>
      <c r="H33" s="74" t="s">
        <v>46</v>
      </c>
      <c r="I33" s="74" t="s">
        <v>35</v>
      </c>
      <c r="J33" s="74" t="s">
        <v>42</v>
      </c>
      <c r="K33" s="77" t="s">
        <v>36</v>
      </c>
      <c r="L33" s="77" t="s">
        <v>72</v>
      </c>
      <c r="M33" s="74" t="s">
        <v>38</v>
      </c>
      <c r="N33" s="75">
        <v>28106</v>
      </c>
      <c r="O33" s="75">
        <v>10023</v>
      </c>
      <c r="P33" s="76">
        <v>13802</v>
      </c>
      <c r="Q33" s="76">
        <v>14304</v>
      </c>
      <c r="R33" s="76">
        <v>458</v>
      </c>
      <c r="S33" s="76">
        <v>846</v>
      </c>
      <c r="T33" s="76">
        <v>1616</v>
      </c>
      <c r="U33" s="76">
        <v>1633</v>
      </c>
      <c r="V33" s="76">
        <v>9219</v>
      </c>
      <c r="W33" s="76">
        <v>8994</v>
      </c>
      <c r="X33" s="76">
        <v>3569</v>
      </c>
      <c r="Y33" s="76">
        <v>1771</v>
      </c>
      <c r="Z33" s="76">
        <v>5917</v>
      </c>
      <c r="AA33" s="76">
        <v>231</v>
      </c>
      <c r="AB33" s="76">
        <v>723</v>
      </c>
      <c r="AC33" s="76">
        <v>95</v>
      </c>
      <c r="AF33" s="27"/>
    </row>
    <row r="34" spans="1:32">
      <c r="A34" s="74" t="s">
        <v>29</v>
      </c>
      <c r="B34" s="74" t="s">
        <v>30</v>
      </c>
      <c r="C34" s="74" t="s">
        <v>31</v>
      </c>
      <c r="D34" s="74" t="s">
        <v>32</v>
      </c>
      <c r="E34" s="74" t="s">
        <v>31</v>
      </c>
      <c r="F34" s="74" t="s">
        <v>50</v>
      </c>
      <c r="G34" s="74"/>
      <c r="H34" s="74" t="s">
        <v>34</v>
      </c>
      <c r="I34" s="74" t="s">
        <v>47</v>
      </c>
      <c r="J34" s="74" t="s">
        <v>48</v>
      </c>
      <c r="K34" s="74"/>
      <c r="L34" s="74" t="s">
        <v>48</v>
      </c>
      <c r="M34" s="74" t="s">
        <v>48</v>
      </c>
      <c r="N34" s="75">
        <v>12000</v>
      </c>
      <c r="O34" s="75">
        <v>2000</v>
      </c>
      <c r="P34" s="76">
        <v>6346</v>
      </c>
      <c r="Q34" s="76">
        <v>5654</v>
      </c>
      <c r="R34" s="76">
        <v>196</v>
      </c>
      <c r="S34" s="76">
        <v>361</v>
      </c>
      <c r="T34" s="76">
        <v>690</v>
      </c>
      <c r="U34" s="76">
        <v>697</v>
      </c>
      <c r="V34" s="76">
        <v>3936</v>
      </c>
      <c r="W34" s="76">
        <v>3840</v>
      </c>
      <c r="X34" s="76">
        <v>1524</v>
      </c>
      <c r="Y34" s="76">
        <v>756</v>
      </c>
      <c r="Z34" s="76"/>
      <c r="AA34" s="76"/>
      <c r="AB34" s="76"/>
      <c r="AC34" s="76"/>
      <c r="AF34" s="27"/>
    </row>
    <row r="35" spans="1:32">
      <c r="A35" s="74" t="s">
        <v>29</v>
      </c>
      <c r="B35" s="74" t="s">
        <v>30</v>
      </c>
      <c r="C35" s="74" t="s">
        <v>31</v>
      </c>
      <c r="D35" s="74" t="s">
        <v>32</v>
      </c>
      <c r="E35" s="74" t="s">
        <v>51</v>
      </c>
      <c r="F35" s="74" t="s">
        <v>52</v>
      </c>
      <c r="G35" s="74" t="s">
        <v>53</v>
      </c>
      <c r="H35" s="74" t="s">
        <v>46</v>
      </c>
      <c r="I35" s="74" t="s">
        <v>35</v>
      </c>
      <c r="J35" s="74" t="s">
        <v>54</v>
      </c>
      <c r="K35" s="74"/>
      <c r="L35" s="74" t="s">
        <v>44</v>
      </c>
      <c r="M35" s="74" t="s">
        <v>38</v>
      </c>
      <c r="N35" s="75">
        <v>41215</v>
      </c>
      <c r="O35" s="75">
        <v>5598</v>
      </c>
      <c r="P35" s="76">
        <v>21794</v>
      </c>
      <c r="Q35" s="76">
        <v>19421</v>
      </c>
      <c r="R35" s="76">
        <v>672</v>
      </c>
      <c r="S35" s="76">
        <v>1241</v>
      </c>
      <c r="T35" s="76">
        <v>2370</v>
      </c>
      <c r="U35" s="76">
        <v>2395</v>
      </c>
      <c r="V35" s="76">
        <v>13518</v>
      </c>
      <c r="W35" s="76">
        <v>13188</v>
      </c>
      <c r="X35" s="76">
        <v>5234</v>
      </c>
      <c r="Y35" s="76">
        <v>2597</v>
      </c>
      <c r="Z35" s="76">
        <v>1789</v>
      </c>
      <c r="AA35" s="76">
        <v>257</v>
      </c>
      <c r="AB35" s="76">
        <v>75</v>
      </c>
      <c r="AC35" s="76">
        <v>12</v>
      </c>
      <c r="AF35" s="27"/>
    </row>
    <row r="36" spans="1:32">
      <c r="A36" s="74" t="s">
        <v>29</v>
      </c>
      <c r="B36" s="74" t="s">
        <v>30</v>
      </c>
      <c r="C36" s="74" t="s">
        <v>31</v>
      </c>
      <c r="D36" s="74" t="s">
        <v>32</v>
      </c>
      <c r="E36" s="74" t="s">
        <v>55</v>
      </c>
      <c r="F36" s="74" t="s">
        <v>56</v>
      </c>
      <c r="G36" s="74" t="s">
        <v>57</v>
      </c>
      <c r="H36" s="74" t="s">
        <v>34</v>
      </c>
      <c r="I36" s="74" t="s">
        <v>47</v>
      </c>
      <c r="J36" s="74" t="s">
        <v>42</v>
      </c>
      <c r="K36" s="74"/>
      <c r="L36" s="74" t="s">
        <v>48</v>
      </c>
      <c r="M36" s="74" t="s">
        <v>48</v>
      </c>
      <c r="N36" s="75">
        <v>20969</v>
      </c>
      <c r="O36" s="75">
        <v>4041</v>
      </c>
      <c r="P36" s="76">
        <v>11088</v>
      </c>
      <c r="Q36" s="76">
        <v>9881</v>
      </c>
      <c r="R36" s="76">
        <v>342</v>
      </c>
      <c r="S36" s="76">
        <v>631</v>
      </c>
      <c r="T36" s="76">
        <v>1205</v>
      </c>
      <c r="U36" s="76">
        <v>1218</v>
      </c>
      <c r="V36" s="76">
        <v>6878</v>
      </c>
      <c r="W36" s="76">
        <v>6711</v>
      </c>
      <c r="X36" s="76">
        <v>2663</v>
      </c>
      <c r="Y36" s="76">
        <v>1321</v>
      </c>
      <c r="Z36" s="76">
        <v>5602</v>
      </c>
      <c r="AA36" s="76">
        <v>1214</v>
      </c>
      <c r="AB36" s="76">
        <v>337</v>
      </c>
      <c r="AC36" s="76">
        <v>57</v>
      </c>
      <c r="AF36" s="27"/>
    </row>
    <row r="37" spans="1:32">
      <c r="A37" s="74" t="s">
        <v>138</v>
      </c>
      <c r="B37" s="74" t="s">
        <v>139</v>
      </c>
      <c r="C37" s="74" t="s">
        <v>150</v>
      </c>
      <c r="D37" s="74" t="s">
        <v>151</v>
      </c>
      <c r="E37" s="74" t="s">
        <v>150</v>
      </c>
      <c r="F37" s="74" t="s">
        <v>153</v>
      </c>
      <c r="G37" s="74"/>
      <c r="H37" s="74" t="s">
        <v>46</v>
      </c>
      <c r="I37" s="74" t="s">
        <v>35</v>
      </c>
      <c r="J37" s="74" t="s">
        <v>54</v>
      </c>
      <c r="K37" s="74" t="s">
        <v>152</v>
      </c>
      <c r="L37" s="74" t="s">
        <v>44</v>
      </c>
      <c r="M37" s="74" t="s">
        <v>38</v>
      </c>
      <c r="N37" s="75">
        <v>7492</v>
      </c>
      <c r="O37" s="75">
        <v>1249</v>
      </c>
      <c r="P37" s="76">
        <v>3795</v>
      </c>
      <c r="Q37" s="76">
        <v>3697</v>
      </c>
      <c r="R37" s="76">
        <v>716</v>
      </c>
      <c r="S37" s="76">
        <v>595</v>
      </c>
      <c r="T37" s="76">
        <v>1512</v>
      </c>
      <c r="U37" s="76">
        <v>1319</v>
      </c>
      <c r="V37" s="76">
        <v>1326</v>
      </c>
      <c r="W37" s="76">
        <v>1326</v>
      </c>
      <c r="X37" s="76">
        <v>241</v>
      </c>
      <c r="Y37" s="76">
        <v>457</v>
      </c>
      <c r="Z37" s="76">
        <v>168</v>
      </c>
      <c r="AA37" s="76">
        <v>28</v>
      </c>
      <c r="AB37" s="76">
        <v>186</v>
      </c>
      <c r="AC37" s="76">
        <v>31</v>
      </c>
      <c r="AF37" s="27"/>
    </row>
    <row r="38" spans="1:32">
      <c r="A38" s="74" t="s">
        <v>138</v>
      </c>
      <c r="B38" s="74" t="s">
        <v>139</v>
      </c>
      <c r="C38" s="74" t="s">
        <v>150</v>
      </c>
      <c r="D38" s="74" t="s">
        <v>151</v>
      </c>
      <c r="E38" s="74" t="s">
        <v>154</v>
      </c>
      <c r="F38" s="74" t="s">
        <v>155</v>
      </c>
      <c r="G38" s="74"/>
      <c r="H38" s="74" t="s">
        <v>46</v>
      </c>
      <c r="I38" s="74" t="s">
        <v>35</v>
      </c>
      <c r="J38" s="74" t="s">
        <v>54</v>
      </c>
      <c r="K38" s="74" t="s">
        <v>152</v>
      </c>
      <c r="L38" s="74" t="s">
        <v>44</v>
      </c>
      <c r="M38" s="74" t="s">
        <v>38</v>
      </c>
      <c r="N38" s="75">
        <v>2851</v>
      </c>
      <c r="O38" s="75">
        <v>475</v>
      </c>
      <c r="P38" s="76">
        <v>1444</v>
      </c>
      <c r="Q38" s="76">
        <v>1407</v>
      </c>
      <c r="R38" s="76">
        <v>273</v>
      </c>
      <c r="S38" s="76">
        <v>226</v>
      </c>
      <c r="T38" s="76">
        <v>574</v>
      </c>
      <c r="U38" s="76">
        <v>502</v>
      </c>
      <c r="V38" s="76">
        <v>505</v>
      </c>
      <c r="W38" s="76">
        <v>505</v>
      </c>
      <c r="X38" s="76">
        <v>92</v>
      </c>
      <c r="Y38" s="76">
        <v>174</v>
      </c>
      <c r="Z38" s="76"/>
      <c r="AA38" s="76"/>
      <c r="AB38" s="76"/>
      <c r="AC38" s="76"/>
      <c r="AF38" s="27"/>
    </row>
    <row r="39" spans="1:32">
      <c r="A39" s="74" t="s">
        <v>138</v>
      </c>
      <c r="B39" s="74" t="s">
        <v>139</v>
      </c>
      <c r="C39" s="74" t="s">
        <v>150</v>
      </c>
      <c r="D39" s="74" t="s">
        <v>151</v>
      </c>
      <c r="E39" s="74" t="s">
        <v>150</v>
      </c>
      <c r="F39" s="74" t="s">
        <v>156</v>
      </c>
      <c r="G39" s="74"/>
      <c r="H39" s="74" t="s">
        <v>46</v>
      </c>
      <c r="I39" s="74" t="s">
        <v>35</v>
      </c>
      <c r="J39" s="74" t="s">
        <v>54</v>
      </c>
      <c r="K39" s="74" t="s">
        <v>152</v>
      </c>
      <c r="L39" s="74" t="s">
        <v>44</v>
      </c>
      <c r="M39" s="74" t="s">
        <v>38</v>
      </c>
      <c r="N39" s="75">
        <v>7541</v>
      </c>
      <c r="O39" s="75">
        <v>1242</v>
      </c>
      <c r="P39" s="76">
        <v>3820</v>
      </c>
      <c r="Q39" s="76">
        <v>3721</v>
      </c>
      <c r="R39" s="76">
        <v>721</v>
      </c>
      <c r="S39" s="76">
        <v>599</v>
      </c>
      <c r="T39" s="76">
        <v>1521</v>
      </c>
      <c r="U39" s="76">
        <v>1327</v>
      </c>
      <c r="V39" s="76">
        <v>1335</v>
      </c>
      <c r="W39" s="76">
        <v>1335</v>
      </c>
      <c r="X39" s="76">
        <v>243</v>
      </c>
      <c r="Y39" s="76">
        <v>460</v>
      </c>
      <c r="Z39" s="76">
        <v>245</v>
      </c>
      <c r="AA39" s="76">
        <v>35</v>
      </c>
      <c r="AB39" s="76">
        <v>378</v>
      </c>
      <c r="AC39" s="76">
        <v>54</v>
      </c>
      <c r="AF39" s="27"/>
    </row>
    <row r="40" spans="1:32">
      <c r="A40" s="74" t="s">
        <v>138</v>
      </c>
      <c r="B40" s="74" t="s">
        <v>139</v>
      </c>
      <c r="C40" s="74" t="s">
        <v>150</v>
      </c>
      <c r="D40" s="74" t="s">
        <v>151</v>
      </c>
      <c r="E40" s="74" t="s">
        <v>157</v>
      </c>
      <c r="F40" s="74" t="s">
        <v>158</v>
      </c>
      <c r="G40" s="74"/>
      <c r="H40" s="74" t="s">
        <v>34</v>
      </c>
      <c r="I40" s="77" t="s">
        <v>35</v>
      </c>
      <c r="J40" s="77" t="s">
        <v>54</v>
      </c>
      <c r="K40" s="77" t="s">
        <v>152</v>
      </c>
      <c r="L40" s="77" t="s">
        <v>44</v>
      </c>
      <c r="M40" s="77" t="s">
        <v>38</v>
      </c>
      <c r="N40" s="75">
        <v>642</v>
      </c>
      <c r="O40" s="75">
        <v>107</v>
      </c>
      <c r="P40" s="76">
        <v>325</v>
      </c>
      <c r="Q40" s="76">
        <v>317</v>
      </c>
      <c r="R40" s="76">
        <v>61</v>
      </c>
      <c r="S40" s="76">
        <v>51</v>
      </c>
      <c r="T40" s="76">
        <v>129</v>
      </c>
      <c r="U40" s="76">
        <v>113</v>
      </c>
      <c r="V40" s="76">
        <v>114</v>
      </c>
      <c r="W40" s="76">
        <v>114</v>
      </c>
      <c r="X40" s="76">
        <v>21</v>
      </c>
      <c r="Y40" s="76">
        <v>39</v>
      </c>
      <c r="Z40" s="76"/>
      <c r="AA40" s="76"/>
      <c r="AB40" s="76"/>
      <c r="AC40" s="76"/>
      <c r="AF40" s="27"/>
    </row>
    <row r="41" spans="1:32">
      <c r="A41" s="74" t="s">
        <v>138</v>
      </c>
      <c r="B41" s="74" t="s">
        <v>139</v>
      </c>
      <c r="C41" s="74" t="s">
        <v>150</v>
      </c>
      <c r="D41" s="74" t="s">
        <v>151</v>
      </c>
      <c r="E41" s="74" t="s">
        <v>157</v>
      </c>
      <c r="F41" s="74" t="s">
        <v>159</v>
      </c>
      <c r="G41" s="74"/>
      <c r="H41" s="74" t="s">
        <v>34</v>
      </c>
      <c r="I41" s="77" t="s">
        <v>35</v>
      </c>
      <c r="J41" s="77" t="s">
        <v>54</v>
      </c>
      <c r="K41" s="77" t="s">
        <v>152</v>
      </c>
      <c r="L41" s="77" t="s">
        <v>44</v>
      </c>
      <c r="M41" s="77" t="s">
        <v>38</v>
      </c>
      <c r="N41" s="75">
        <v>948</v>
      </c>
      <c r="O41" s="75">
        <v>158</v>
      </c>
      <c r="P41" s="76">
        <v>480</v>
      </c>
      <c r="Q41" s="76">
        <v>468</v>
      </c>
      <c r="R41" s="76">
        <v>91</v>
      </c>
      <c r="S41" s="76">
        <v>75</v>
      </c>
      <c r="T41" s="76">
        <v>190</v>
      </c>
      <c r="U41" s="76">
        <v>167</v>
      </c>
      <c r="V41" s="76">
        <v>168</v>
      </c>
      <c r="W41" s="76">
        <v>168</v>
      </c>
      <c r="X41" s="76">
        <v>31</v>
      </c>
      <c r="Y41" s="76">
        <v>58</v>
      </c>
      <c r="Z41" s="76"/>
      <c r="AA41" s="76"/>
      <c r="AB41" s="76"/>
      <c r="AC41" s="76"/>
      <c r="AF41" s="27"/>
    </row>
    <row r="42" spans="1:32">
      <c r="A42" s="74" t="s">
        <v>138</v>
      </c>
      <c r="B42" s="74" t="s">
        <v>139</v>
      </c>
      <c r="C42" s="74" t="s">
        <v>150</v>
      </c>
      <c r="D42" s="74" t="s">
        <v>151</v>
      </c>
      <c r="E42" s="74" t="s">
        <v>157</v>
      </c>
      <c r="F42" s="74" t="s">
        <v>160</v>
      </c>
      <c r="G42" s="74"/>
      <c r="H42" s="74" t="s">
        <v>34</v>
      </c>
      <c r="I42" s="77" t="s">
        <v>35</v>
      </c>
      <c r="J42" s="77" t="s">
        <v>54</v>
      </c>
      <c r="K42" s="77" t="s">
        <v>152</v>
      </c>
      <c r="L42" s="77" t="s">
        <v>44</v>
      </c>
      <c r="M42" s="77" t="s">
        <v>38</v>
      </c>
      <c r="N42" s="75">
        <v>828</v>
      </c>
      <c r="O42" s="75">
        <v>138</v>
      </c>
      <c r="P42" s="76">
        <v>419</v>
      </c>
      <c r="Q42" s="76">
        <v>409</v>
      </c>
      <c r="R42" s="76">
        <v>79</v>
      </c>
      <c r="S42" s="76">
        <v>66</v>
      </c>
      <c r="T42" s="76">
        <v>166</v>
      </c>
      <c r="U42" s="76">
        <v>146</v>
      </c>
      <c r="V42" s="76">
        <v>147</v>
      </c>
      <c r="W42" s="76">
        <v>146</v>
      </c>
      <c r="X42" s="76">
        <v>27</v>
      </c>
      <c r="Y42" s="76">
        <v>51</v>
      </c>
      <c r="Z42" s="76"/>
      <c r="AA42" s="76"/>
      <c r="AB42" s="76"/>
      <c r="AC42" s="76"/>
      <c r="AF42" s="27"/>
    </row>
    <row r="43" spans="1:32">
      <c r="A43" s="74" t="s">
        <v>138</v>
      </c>
      <c r="B43" s="74" t="s">
        <v>139</v>
      </c>
      <c r="C43" s="74" t="s">
        <v>150</v>
      </c>
      <c r="D43" s="74" t="s">
        <v>151</v>
      </c>
      <c r="E43" s="74" t="s">
        <v>157</v>
      </c>
      <c r="F43" s="74" t="s">
        <v>161</v>
      </c>
      <c r="G43" s="74"/>
      <c r="H43" s="74" t="s">
        <v>34</v>
      </c>
      <c r="I43" s="74" t="s">
        <v>35</v>
      </c>
      <c r="J43" s="74" t="s">
        <v>54</v>
      </c>
      <c r="K43" s="74" t="s">
        <v>152</v>
      </c>
      <c r="L43" s="74" t="s">
        <v>37</v>
      </c>
      <c r="M43" s="74" t="s">
        <v>38</v>
      </c>
      <c r="N43" s="75">
        <v>2232</v>
      </c>
      <c r="O43" s="75">
        <v>372</v>
      </c>
      <c r="P43" s="76">
        <v>1131</v>
      </c>
      <c r="Q43" s="76">
        <v>1101</v>
      </c>
      <c r="R43" s="76">
        <v>213</v>
      </c>
      <c r="S43" s="76">
        <v>177</v>
      </c>
      <c r="T43" s="76">
        <v>451</v>
      </c>
      <c r="U43" s="76">
        <v>393</v>
      </c>
      <c r="V43" s="76">
        <v>395</v>
      </c>
      <c r="W43" s="76">
        <v>395</v>
      </c>
      <c r="X43" s="76">
        <v>72</v>
      </c>
      <c r="Y43" s="76">
        <v>136</v>
      </c>
      <c r="Z43" s="76"/>
      <c r="AA43" s="76"/>
      <c r="AB43" s="76"/>
      <c r="AC43" s="76"/>
      <c r="AF43" s="27"/>
    </row>
    <row r="44" spans="1:32">
      <c r="A44" s="74" t="s">
        <v>195</v>
      </c>
      <c r="B44" s="74" t="s">
        <v>196</v>
      </c>
      <c r="C44" s="74" t="s">
        <v>206</v>
      </c>
      <c r="D44" s="74" t="s">
        <v>207</v>
      </c>
      <c r="E44" s="74" t="s">
        <v>208</v>
      </c>
      <c r="F44" s="74" t="s">
        <v>209</v>
      </c>
      <c r="G44" s="74" t="s">
        <v>208</v>
      </c>
      <c r="H44" s="74" t="s">
        <v>34</v>
      </c>
      <c r="I44" s="74" t="s">
        <v>35</v>
      </c>
      <c r="J44" s="74" t="s">
        <v>54</v>
      </c>
      <c r="K44" s="74"/>
      <c r="L44" s="74" t="s">
        <v>37</v>
      </c>
      <c r="M44" s="74" t="s">
        <v>38</v>
      </c>
      <c r="N44" s="75">
        <v>12381</v>
      </c>
      <c r="O44" s="75">
        <v>2063</v>
      </c>
      <c r="P44" s="76">
        <v>6189</v>
      </c>
      <c r="Q44" s="76">
        <v>6192</v>
      </c>
      <c r="R44" s="76">
        <v>995</v>
      </c>
      <c r="S44" s="76">
        <v>1051</v>
      </c>
      <c r="T44" s="76">
        <v>2526</v>
      </c>
      <c r="U44" s="76">
        <v>2570</v>
      </c>
      <c r="V44" s="76">
        <v>2340</v>
      </c>
      <c r="W44" s="76">
        <v>2117</v>
      </c>
      <c r="X44" s="76">
        <v>328</v>
      </c>
      <c r="Y44" s="76">
        <v>454</v>
      </c>
      <c r="Z44" s="76"/>
      <c r="AA44" s="76"/>
      <c r="AB44" s="76"/>
      <c r="AC44" s="76"/>
      <c r="AF44" s="27"/>
    </row>
    <row r="45" spans="1:32">
      <c r="A45" s="74" t="s">
        <v>195</v>
      </c>
      <c r="B45" s="74" t="s">
        <v>196</v>
      </c>
      <c r="C45" s="74" t="s">
        <v>210</v>
      </c>
      <c r="D45" s="74" t="s">
        <v>211</v>
      </c>
      <c r="E45" s="74" t="s">
        <v>212</v>
      </c>
      <c r="F45" s="74" t="s">
        <v>213</v>
      </c>
      <c r="G45" s="74"/>
      <c r="H45" s="74" t="s">
        <v>34</v>
      </c>
      <c r="I45" s="74" t="s">
        <v>47</v>
      </c>
      <c r="J45" s="74" t="s">
        <v>48</v>
      </c>
      <c r="K45" s="74"/>
      <c r="L45" s="74" t="s">
        <v>48</v>
      </c>
      <c r="M45" s="74" t="s">
        <v>48</v>
      </c>
      <c r="N45" s="75">
        <v>3797</v>
      </c>
      <c r="O45" s="75">
        <v>748</v>
      </c>
      <c r="P45" s="76">
        <v>2022</v>
      </c>
      <c r="Q45" s="76">
        <v>1775</v>
      </c>
      <c r="R45" s="76">
        <v>532</v>
      </c>
      <c r="S45" s="76">
        <v>372</v>
      </c>
      <c r="T45" s="76">
        <v>676</v>
      </c>
      <c r="U45" s="76">
        <v>490</v>
      </c>
      <c r="V45" s="76">
        <v>695</v>
      </c>
      <c r="W45" s="76">
        <v>729</v>
      </c>
      <c r="X45" s="76">
        <v>119</v>
      </c>
      <c r="Y45" s="76">
        <v>184</v>
      </c>
      <c r="Z45" s="76"/>
      <c r="AA45" s="76"/>
      <c r="AB45" s="76"/>
      <c r="AC45" s="76"/>
      <c r="AF45" s="27"/>
    </row>
    <row r="46" spans="1:32">
      <c r="A46" s="74" t="s">
        <v>195</v>
      </c>
      <c r="B46" s="74" t="s">
        <v>196</v>
      </c>
      <c r="C46" s="74" t="s">
        <v>210</v>
      </c>
      <c r="D46" s="74" t="s">
        <v>211</v>
      </c>
      <c r="E46" s="74" t="s">
        <v>214</v>
      </c>
      <c r="F46" s="74" t="s">
        <v>215</v>
      </c>
      <c r="G46" s="74"/>
      <c r="H46" s="74" t="s">
        <v>34</v>
      </c>
      <c r="I46" s="74" t="s">
        <v>47</v>
      </c>
      <c r="J46" s="74" t="s">
        <v>48</v>
      </c>
      <c r="K46" s="74"/>
      <c r="L46" s="74" t="s">
        <v>48</v>
      </c>
      <c r="M46" s="74" t="s">
        <v>48</v>
      </c>
      <c r="N46" s="75">
        <v>1196</v>
      </c>
      <c r="O46" s="75">
        <v>217</v>
      </c>
      <c r="P46" s="76">
        <v>637</v>
      </c>
      <c r="Q46" s="76">
        <v>559</v>
      </c>
      <c r="R46" s="76">
        <v>167</v>
      </c>
      <c r="S46" s="76">
        <v>117</v>
      </c>
      <c r="T46" s="76">
        <v>213</v>
      </c>
      <c r="U46" s="76">
        <v>154</v>
      </c>
      <c r="V46" s="76">
        <v>219</v>
      </c>
      <c r="W46" s="76">
        <v>230</v>
      </c>
      <c r="X46" s="76">
        <v>38</v>
      </c>
      <c r="Y46" s="76">
        <v>58</v>
      </c>
      <c r="Z46" s="76"/>
      <c r="AA46" s="76"/>
      <c r="AB46" s="76"/>
      <c r="AC46" s="76"/>
      <c r="AF46" s="27"/>
    </row>
    <row r="47" spans="1:32">
      <c r="A47" s="74" t="s">
        <v>195</v>
      </c>
      <c r="B47" s="74" t="s">
        <v>196</v>
      </c>
      <c r="C47" s="74" t="s">
        <v>210</v>
      </c>
      <c r="D47" s="74" t="s">
        <v>211</v>
      </c>
      <c r="E47" s="74" t="s">
        <v>214</v>
      </c>
      <c r="F47" s="74" t="s">
        <v>216</v>
      </c>
      <c r="G47" s="74"/>
      <c r="H47" s="74" t="s">
        <v>34</v>
      </c>
      <c r="I47" s="74" t="s">
        <v>47</v>
      </c>
      <c r="J47" s="74" t="s">
        <v>48</v>
      </c>
      <c r="K47" s="74"/>
      <c r="L47" s="74" t="s">
        <v>48</v>
      </c>
      <c r="M47" s="74" t="s">
        <v>48</v>
      </c>
      <c r="N47" s="75">
        <v>781</v>
      </c>
      <c r="O47" s="75">
        <v>130</v>
      </c>
      <c r="P47" s="76">
        <v>416</v>
      </c>
      <c r="Q47" s="76">
        <v>365</v>
      </c>
      <c r="R47" s="76">
        <v>109</v>
      </c>
      <c r="S47" s="76">
        <v>77</v>
      </c>
      <c r="T47" s="76">
        <v>139</v>
      </c>
      <c r="U47" s="76">
        <v>100</v>
      </c>
      <c r="V47" s="76">
        <v>143</v>
      </c>
      <c r="W47" s="76">
        <v>150</v>
      </c>
      <c r="X47" s="76">
        <v>25</v>
      </c>
      <c r="Y47" s="76">
        <v>38</v>
      </c>
      <c r="Z47" s="76"/>
      <c r="AA47" s="76"/>
      <c r="AB47" s="76"/>
      <c r="AC47" s="76"/>
      <c r="AF47" s="27"/>
    </row>
    <row r="48" spans="1:32">
      <c r="A48" s="77" t="s">
        <v>195</v>
      </c>
      <c r="B48" s="77" t="s">
        <v>196</v>
      </c>
      <c r="C48" s="77" t="s">
        <v>217</v>
      </c>
      <c r="D48" s="77" t="s">
        <v>218</v>
      </c>
      <c r="E48" s="77" t="s">
        <v>219</v>
      </c>
      <c r="F48" s="77" t="s">
        <v>220</v>
      </c>
      <c r="G48" s="77"/>
      <c r="H48" s="77" t="s">
        <v>34</v>
      </c>
      <c r="I48" s="77" t="s">
        <v>35</v>
      </c>
      <c r="J48" s="77" t="s">
        <v>101</v>
      </c>
      <c r="K48" s="77"/>
      <c r="L48" s="77" t="s">
        <v>44</v>
      </c>
      <c r="M48" s="77" t="s">
        <v>38</v>
      </c>
      <c r="N48" s="75">
        <v>5379</v>
      </c>
      <c r="O48" s="75">
        <v>889</v>
      </c>
      <c r="P48" s="75">
        <v>2754</v>
      </c>
      <c r="Q48" s="75">
        <v>2625</v>
      </c>
      <c r="R48" s="75">
        <v>554</v>
      </c>
      <c r="S48" s="75">
        <v>518</v>
      </c>
      <c r="T48" s="75">
        <v>565</v>
      </c>
      <c r="U48" s="75">
        <v>597</v>
      </c>
      <c r="V48" s="75">
        <v>1445</v>
      </c>
      <c r="W48" s="75">
        <v>1323</v>
      </c>
      <c r="X48" s="75">
        <v>190</v>
      </c>
      <c r="Y48" s="75">
        <v>187</v>
      </c>
      <c r="Z48" s="75"/>
      <c r="AA48" s="75"/>
      <c r="AB48" s="75"/>
      <c r="AC48" s="75"/>
      <c r="AF48" s="27"/>
    </row>
    <row r="49" spans="1:32">
      <c r="A49" s="77" t="s">
        <v>195</v>
      </c>
      <c r="B49" s="77" t="s">
        <v>196</v>
      </c>
      <c r="C49" s="77" t="s">
        <v>217</v>
      </c>
      <c r="D49" s="77" t="s">
        <v>218</v>
      </c>
      <c r="E49" s="77" t="s">
        <v>221</v>
      </c>
      <c r="F49" s="77" t="s">
        <v>222</v>
      </c>
      <c r="G49" s="77"/>
      <c r="H49" s="77" t="s">
        <v>34</v>
      </c>
      <c r="I49" s="77" t="s">
        <v>35</v>
      </c>
      <c r="J49" s="77" t="s">
        <v>101</v>
      </c>
      <c r="K49" s="77"/>
      <c r="L49" s="77" t="s">
        <v>44</v>
      </c>
      <c r="M49" s="77" t="s">
        <v>38</v>
      </c>
      <c r="N49" s="75">
        <v>3465</v>
      </c>
      <c r="O49" s="75">
        <v>722</v>
      </c>
      <c r="P49" s="75">
        <v>1774</v>
      </c>
      <c r="Q49" s="75">
        <v>1691</v>
      </c>
      <c r="R49" s="75">
        <v>357</v>
      </c>
      <c r="S49" s="75">
        <v>334</v>
      </c>
      <c r="T49" s="75">
        <v>364</v>
      </c>
      <c r="U49" s="75">
        <v>385</v>
      </c>
      <c r="V49" s="75">
        <v>930</v>
      </c>
      <c r="W49" s="75">
        <v>851</v>
      </c>
      <c r="X49" s="75">
        <v>123</v>
      </c>
      <c r="Y49" s="75">
        <v>121</v>
      </c>
      <c r="Z49" s="75"/>
      <c r="AA49" s="75"/>
      <c r="AB49" s="75"/>
      <c r="AC49" s="75"/>
      <c r="AF49" s="27"/>
    </row>
    <row r="50" spans="1:32">
      <c r="A50" s="74" t="s">
        <v>195</v>
      </c>
      <c r="B50" s="74" t="s">
        <v>196</v>
      </c>
      <c r="C50" s="74" t="s">
        <v>217</v>
      </c>
      <c r="D50" s="74" t="s">
        <v>218</v>
      </c>
      <c r="E50" s="74" t="s">
        <v>223</v>
      </c>
      <c r="F50" s="74" t="s">
        <v>224</v>
      </c>
      <c r="G50" s="74"/>
      <c r="H50" s="74" t="s">
        <v>46</v>
      </c>
      <c r="I50" s="74" t="s">
        <v>35</v>
      </c>
      <c r="J50" s="77" t="s">
        <v>101</v>
      </c>
      <c r="K50" s="77" t="s">
        <v>225</v>
      </c>
      <c r="L50" s="77" t="s">
        <v>44</v>
      </c>
      <c r="M50" s="74" t="s">
        <v>38</v>
      </c>
      <c r="N50" s="75">
        <v>42664</v>
      </c>
      <c r="O50" s="75">
        <v>7446</v>
      </c>
      <c r="P50" s="76">
        <v>21840</v>
      </c>
      <c r="Q50" s="76">
        <v>20824</v>
      </c>
      <c r="R50" s="76">
        <v>4394</v>
      </c>
      <c r="S50" s="76">
        <v>4109</v>
      </c>
      <c r="T50" s="76">
        <v>4480</v>
      </c>
      <c r="U50" s="76">
        <v>4736</v>
      </c>
      <c r="V50" s="76">
        <v>11456</v>
      </c>
      <c r="W50" s="76">
        <v>10494</v>
      </c>
      <c r="X50" s="76">
        <v>1510</v>
      </c>
      <c r="Y50" s="76">
        <v>1485</v>
      </c>
      <c r="Z50" s="76">
        <v>2378</v>
      </c>
      <c r="AA50" s="76">
        <v>394</v>
      </c>
      <c r="AB50" s="76"/>
      <c r="AC50" s="76"/>
      <c r="AF50" s="27"/>
    </row>
    <row r="51" spans="1:32">
      <c r="A51" s="74" t="s">
        <v>195</v>
      </c>
      <c r="B51" s="74" t="s">
        <v>196</v>
      </c>
      <c r="C51" s="74" t="s">
        <v>217</v>
      </c>
      <c r="D51" s="74" t="s">
        <v>218</v>
      </c>
      <c r="E51" s="74" t="s">
        <v>219</v>
      </c>
      <c r="F51" s="74" t="s">
        <v>226</v>
      </c>
      <c r="G51" s="74"/>
      <c r="H51" s="74" t="s">
        <v>34</v>
      </c>
      <c r="I51" s="74" t="s">
        <v>35</v>
      </c>
      <c r="J51" s="74" t="s">
        <v>101</v>
      </c>
      <c r="K51" s="74"/>
      <c r="L51" s="74" t="s">
        <v>44</v>
      </c>
      <c r="M51" s="74" t="s">
        <v>38</v>
      </c>
      <c r="N51" s="75">
        <v>942</v>
      </c>
      <c r="O51" s="75">
        <v>142</v>
      </c>
      <c r="P51" s="76">
        <v>482</v>
      </c>
      <c r="Q51" s="76">
        <v>460</v>
      </c>
      <c r="R51" s="76">
        <v>97</v>
      </c>
      <c r="S51" s="76">
        <v>91</v>
      </c>
      <c r="T51" s="76">
        <v>99</v>
      </c>
      <c r="U51" s="76">
        <v>105</v>
      </c>
      <c r="V51" s="76">
        <v>253</v>
      </c>
      <c r="W51" s="76">
        <v>231</v>
      </c>
      <c r="X51" s="76">
        <v>33</v>
      </c>
      <c r="Y51" s="76">
        <v>33</v>
      </c>
      <c r="Z51" s="76"/>
      <c r="AA51" s="76"/>
      <c r="AB51" s="76"/>
      <c r="AC51" s="76"/>
      <c r="AF51" s="27"/>
    </row>
    <row r="52" spans="1:32">
      <c r="A52" s="74" t="s">
        <v>195</v>
      </c>
      <c r="B52" s="74" t="s">
        <v>196</v>
      </c>
      <c r="C52" s="74" t="s">
        <v>217</v>
      </c>
      <c r="D52" s="74" t="s">
        <v>218</v>
      </c>
      <c r="E52" s="74" t="s">
        <v>219</v>
      </c>
      <c r="F52" s="74" t="s">
        <v>375</v>
      </c>
      <c r="G52" s="74"/>
      <c r="H52" s="74" t="s">
        <v>34</v>
      </c>
      <c r="I52" s="74" t="s">
        <v>35</v>
      </c>
      <c r="J52" s="74" t="s">
        <v>101</v>
      </c>
      <c r="K52" s="74"/>
      <c r="L52" s="74" t="s">
        <v>37</v>
      </c>
      <c r="M52" s="74" t="s">
        <v>38</v>
      </c>
      <c r="N52" s="75">
        <v>3234</v>
      </c>
      <c r="O52" s="75">
        <v>1027</v>
      </c>
      <c r="P52" s="76">
        <v>1729</v>
      </c>
      <c r="Q52" s="76">
        <v>1505</v>
      </c>
      <c r="R52" s="76">
        <v>348</v>
      </c>
      <c r="S52" s="76">
        <v>297</v>
      </c>
      <c r="T52" s="76">
        <v>355</v>
      </c>
      <c r="U52" s="76">
        <v>343</v>
      </c>
      <c r="V52" s="76">
        <v>907</v>
      </c>
      <c r="W52" s="76">
        <v>758</v>
      </c>
      <c r="X52" s="76">
        <v>119</v>
      </c>
      <c r="Y52" s="76">
        <v>107</v>
      </c>
      <c r="Z52" s="76"/>
      <c r="AA52" s="76"/>
      <c r="AB52" s="76"/>
      <c r="AC52" s="76"/>
      <c r="AF52" s="27"/>
    </row>
    <row r="53" spans="1:32">
      <c r="A53" s="74" t="s">
        <v>138</v>
      </c>
      <c r="B53" s="74" t="s">
        <v>139</v>
      </c>
      <c r="C53" s="74" t="s">
        <v>162</v>
      </c>
      <c r="D53" s="74" t="s">
        <v>163</v>
      </c>
      <c r="E53" s="74" t="s">
        <v>164</v>
      </c>
      <c r="F53" s="74" t="s">
        <v>165</v>
      </c>
      <c r="G53" s="74"/>
      <c r="H53" s="74" t="s">
        <v>34</v>
      </c>
      <c r="I53" s="74" t="s">
        <v>35</v>
      </c>
      <c r="J53" s="74" t="s">
        <v>78</v>
      </c>
      <c r="K53" s="74"/>
      <c r="L53" s="74" t="s">
        <v>72</v>
      </c>
      <c r="M53" s="74" t="s">
        <v>38</v>
      </c>
      <c r="N53" s="75">
        <v>528</v>
      </c>
      <c r="O53" s="75">
        <v>88</v>
      </c>
      <c r="P53" s="76">
        <v>260</v>
      </c>
      <c r="Q53" s="76">
        <v>268</v>
      </c>
      <c r="R53" s="76">
        <v>61</v>
      </c>
      <c r="S53" s="76">
        <v>49</v>
      </c>
      <c r="T53" s="76">
        <v>88</v>
      </c>
      <c r="U53" s="76">
        <v>104</v>
      </c>
      <c r="V53" s="76">
        <v>72</v>
      </c>
      <c r="W53" s="76">
        <v>72</v>
      </c>
      <c r="X53" s="76">
        <v>39</v>
      </c>
      <c r="Y53" s="76">
        <v>43</v>
      </c>
      <c r="Z53" s="76">
        <v>42</v>
      </c>
      <c r="AA53" s="76">
        <v>7</v>
      </c>
      <c r="AB53" s="76">
        <v>24</v>
      </c>
      <c r="AC53" s="76">
        <v>4</v>
      </c>
      <c r="AF53" s="27"/>
    </row>
    <row r="54" spans="1:32">
      <c r="A54" s="74" t="s">
        <v>138</v>
      </c>
      <c r="B54" s="74" t="s">
        <v>139</v>
      </c>
      <c r="C54" s="74" t="s">
        <v>162</v>
      </c>
      <c r="D54" s="74" t="s">
        <v>163</v>
      </c>
      <c r="E54" s="74" t="s">
        <v>166</v>
      </c>
      <c r="F54" s="74" t="s">
        <v>167</v>
      </c>
      <c r="G54" s="74"/>
      <c r="H54" s="74" t="s">
        <v>46</v>
      </c>
      <c r="I54" s="74" t="s">
        <v>35</v>
      </c>
      <c r="J54" s="74" t="s">
        <v>54</v>
      </c>
      <c r="K54" s="74" t="s">
        <v>152</v>
      </c>
      <c r="L54" s="74" t="s">
        <v>44</v>
      </c>
      <c r="M54" s="74" t="s">
        <v>38</v>
      </c>
      <c r="N54" s="75">
        <v>12015</v>
      </c>
      <c r="O54" s="75">
        <v>1725</v>
      </c>
      <c r="P54" s="76">
        <v>5915</v>
      </c>
      <c r="Q54" s="76">
        <v>6100</v>
      </c>
      <c r="R54" s="76">
        <v>1394</v>
      </c>
      <c r="S54" s="76">
        <v>1116</v>
      </c>
      <c r="T54" s="76">
        <v>1994</v>
      </c>
      <c r="U54" s="76">
        <v>2367</v>
      </c>
      <c r="V54" s="76">
        <v>1634</v>
      </c>
      <c r="W54" s="76">
        <v>1635</v>
      </c>
      <c r="X54" s="76">
        <v>893</v>
      </c>
      <c r="Y54" s="76">
        <v>982</v>
      </c>
      <c r="Z54" s="76">
        <v>630</v>
      </c>
      <c r="AA54" s="76">
        <v>90</v>
      </c>
      <c r="AB54" s="76">
        <v>360</v>
      </c>
      <c r="AC54" s="76">
        <v>60</v>
      </c>
      <c r="AF54" s="27"/>
    </row>
    <row r="55" spans="1:32">
      <c r="A55" s="74" t="s">
        <v>138</v>
      </c>
      <c r="B55" s="74" t="s">
        <v>139</v>
      </c>
      <c r="C55" s="74" t="s">
        <v>162</v>
      </c>
      <c r="D55" s="74" t="s">
        <v>163</v>
      </c>
      <c r="E55" s="74" t="s">
        <v>168</v>
      </c>
      <c r="F55" s="74" t="s">
        <v>168</v>
      </c>
      <c r="G55" s="74"/>
      <c r="H55" s="74" t="s">
        <v>34</v>
      </c>
      <c r="I55" s="74" t="s">
        <v>35</v>
      </c>
      <c r="J55" s="74" t="s">
        <v>54</v>
      </c>
      <c r="K55" s="74" t="s">
        <v>152</v>
      </c>
      <c r="L55" s="74" t="s">
        <v>44</v>
      </c>
      <c r="M55" s="74" t="s">
        <v>38</v>
      </c>
      <c r="N55" s="75">
        <v>3562</v>
      </c>
      <c r="O55" s="75">
        <v>593</v>
      </c>
      <c r="P55" s="76">
        <v>1754</v>
      </c>
      <c r="Q55" s="76">
        <v>1808</v>
      </c>
      <c r="R55" s="76">
        <v>413</v>
      </c>
      <c r="S55" s="76">
        <v>331</v>
      </c>
      <c r="T55" s="76">
        <v>592</v>
      </c>
      <c r="U55" s="76">
        <v>701</v>
      </c>
      <c r="V55" s="76">
        <v>484</v>
      </c>
      <c r="W55" s="76">
        <v>485</v>
      </c>
      <c r="X55" s="76">
        <v>265</v>
      </c>
      <c r="Y55" s="76">
        <v>291</v>
      </c>
      <c r="Z55" s="76">
        <v>210</v>
      </c>
      <c r="AA55" s="76">
        <v>35</v>
      </c>
      <c r="AB55" s="76">
        <v>150</v>
      </c>
      <c r="AC55" s="76">
        <v>25</v>
      </c>
      <c r="AF55" s="27"/>
    </row>
    <row r="56" spans="1:32">
      <c r="A56" s="74" t="s">
        <v>195</v>
      </c>
      <c r="B56" s="74" t="s">
        <v>196</v>
      </c>
      <c r="C56" s="74" t="s">
        <v>227</v>
      </c>
      <c r="D56" s="74" t="s">
        <v>228</v>
      </c>
      <c r="E56" s="74" t="s">
        <v>227</v>
      </c>
      <c r="F56" s="74" t="s">
        <v>229</v>
      </c>
      <c r="G56" s="74"/>
      <c r="H56" s="74" t="s">
        <v>34</v>
      </c>
      <c r="I56" s="74" t="s">
        <v>47</v>
      </c>
      <c r="J56" s="74" t="s">
        <v>48</v>
      </c>
      <c r="K56" s="74"/>
      <c r="L56" s="74" t="s">
        <v>48</v>
      </c>
      <c r="M56" s="74" t="s">
        <v>48</v>
      </c>
      <c r="N56" s="75">
        <v>10012</v>
      </c>
      <c r="O56" s="75">
        <v>1787</v>
      </c>
      <c r="P56" s="76">
        <v>5823</v>
      </c>
      <c r="Q56" s="76">
        <v>4189</v>
      </c>
      <c r="R56" s="76">
        <v>333</v>
      </c>
      <c r="S56" s="76">
        <v>303</v>
      </c>
      <c r="T56" s="76">
        <v>1074</v>
      </c>
      <c r="U56" s="76">
        <v>662</v>
      </c>
      <c r="V56" s="76">
        <v>2944</v>
      </c>
      <c r="W56" s="76">
        <v>1952</v>
      </c>
      <c r="X56" s="76">
        <v>1472</v>
      </c>
      <c r="Y56" s="76">
        <v>1272</v>
      </c>
      <c r="Z56" s="76"/>
      <c r="AA56" s="76"/>
      <c r="AB56" s="76"/>
      <c r="AC56" s="76"/>
      <c r="AF56" s="27"/>
    </row>
    <row r="57" spans="1:32">
      <c r="A57" s="74" t="s">
        <v>195</v>
      </c>
      <c r="B57" s="74" t="s">
        <v>196</v>
      </c>
      <c r="C57" s="74" t="s">
        <v>227</v>
      </c>
      <c r="D57" s="74" t="s">
        <v>228</v>
      </c>
      <c r="E57" s="74" t="s">
        <v>227</v>
      </c>
      <c r="F57" s="74" t="s">
        <v>230</v>
      </c>
      <c r="G57" s="74"/>
      <c r="H57" s="74" t="s">
        <v>34</v>
      </c>
      <c r="I57" s="74" t="s">
        <v>47</v>
      </c>
      <c r="J57" s="74" t="s">
        <v>48</v>
      </c>
      <c r="K57" s="74"/>
      <c r="L57" s="74" t="s">
        <v>48</v>
      </c>
      <c r="M57" s="74" t="s">
        <v>48</v>
      </c>
      <c r="N57" s="75">
        <v>9875</v>
      </c>
      <c r="O57" s="75">
        <v>1763</v>
      </c>
      <c r="P57" s="76">
        <v>5743</v>
      </c>
      <c r="Q57" s="76">
        <v>4132</v>
      </c>
      <c r="R57" s="76">
        <v>329</v>
      </c>
      <c r="S57" s="76">
        <v>299</v>
      </c>
      <c r="T57" s="76">
        <v>1060</v>
      </c>
      <c r="U57" s="76">
        <v>653</v>
      </c>
      <c r="V57" s="76">
        <v>2902</v>
      </c>
      <c r="W57" s="76">
        <v>1926</v>
      </c>
      <c r="X57" s="76">
        <v>1452</v>
      </c>
      <c r="Y57" s="76">
        <v>1254</v>
      </c>
      <c r="Z57" s="76"/>
      <c r="AA57" s="76"/>
      <c r="AB57" s="76"/>
      <c r="AC57" s="76"/>
      <c r="AF57" s="27"/>
    </row>
    <row r="58" spans="1:32">
      <c r="A58" s="74" t="s">
        <v>195</v>
      </c>
      <c r="B58" s="74" t="s">
        <v>196</v>
      </c>
      <c r="C58" s="74" t="s">
        <v>227</v>
      </c>
      <c r="D58" s="74" t="s">
        <v>228</v>
      </c>
      <c r="E58" s="74" t="s">
        <v>231</v>
      </c>
      <c r="F58" s="74" t="s">
        <v>232</v>
      </c>
      <c r="G58" s="74"/>
      <c r="H58" s="74" t="s">
        <v>34</v>
      </c>
      <c r="I58" s="74" t="s">
        <v>47</v>
      </c>
      <c r="J58" s="74" t="s">
        <v>48</v>
      </c>
      <c r="K58" s="74"/>
      <c r="L58" s="74" t="s">
        <v>48</v>
      </c>
      <c r="M58" s="74" t="s">
        <v>48</v>
      </c>
      <c r="N58" s="75">
        <v>4387</v>
      </c>
      <c r="O58" s="75">
        <v>798</v>
      </c>
      <c r="P58" s="76">
        <v>2551</v>
      </c>
      <c r="Q58" s="76">
        <v>1836</v>
      </c>
      <c r="R58" s="76">
        <v>146</v>
      </c>
      <c r="S58" s="76">
        <v>133</v>
      </c>
      <c r="T58" s="76">
        <v>471</v>
      </c>
      <c r="U58" s="76">
        <v>290</v>
      </c>
      <c r="V58" s="76">
        <v>1289</v>
      </c>
      <c r="W58" s="76">
        <v>856</v>
      </c>
      <c r="X58" s="76">
        <v>645</v>
      </c>
      <c r="Y58" s="76">
        <v>557</v>
      </c>
      <c r="Z58" s="76"/>
      <c r="AA58" s="76"/>
      <c r="AB58" s="76"/>
      <c r="AC58" s="76"/>
      <c r="AF58" s="27"/>
    </row>
    <row r="59" spans="1:32">
      <c r="A59" s="74" t="s">
        <v>195</v>
      </c>
      <c r="B59" s="74" t="s">
        <v>196</v>
      </c>
      <c r="C59" s="74" t="s">
        <v>227</v>
      </c>
      <c r="D59" s="74" t="s">
        <v>228</v>
      </c>
      <c r="E59" s="74" t="s">
        <v>233</v>
      </c>
      <c r="F59" s="74" t="s">
        <v>234</v>
      </c>
      <c r="G59" s="74"/>
      <c r="H59" s="74" t="s">
        <v>34</v>
      </c>
      <c r="I59" s="74" t="s">
        <v>47</v>
      </c>
      <c r="J59" s="74" t="s">
        <v>48</v>
      </c>
      <c r="K59" s="74"/>
      <c r="L59" s="74" t="s">
        <v>48</v>
      </c>
      <c r="M59" s="74" t="s">
        <v>48</v>
      </c>
      <c r="N59" s="75">
        <v>2248</v>
      </c>
      <c r="O59" s="75">
        <v>368</v>
      </c>
      <c r="P59" s="76">
        <v>1307</v>
      </c>
      <c r="Q59" s="76">
        <v>941</v>
      </c>
      <c r="R59" s="76">
        <v>75</v>
      </c>
      <c r="S59" s="76">
        <v>68</v>
      </c>
      <c r="T59" s="76">
        <v>241</v>
      </c>
      <c r="U59" s="76">
        <v>149</v>
      </c>
      <c r="V59" s="76">
        <v>661</v>
      </c>
      <c r="W59" s="76">
        <v>439</v>
      </c>
      <c r="X59" s="76">
        <v>330</v>
      </c>
      <c r="Y59" s="76">
        <v>285</v>
      </c>
      <c r="Z59" s="76"/>
      <c r="AA59" s="76"/>
      <c r="AB59" s="76"/>
      <c r="AC59" s="76"/>
      <c r="AF59" s="27"/>
    </row>
    <row r="60" spans="1:32">
      <c r="A60" s="74" t="s">
        <v>66</v>
      </c>
      <c r="B60" s="74" t="s">
        <v>67</v>
      </c>
      <c r="C60" s="74" t="s">
        <v>97</v>
      </c>
      <c r="D60" s="74" t="s">
        <v>98</v>
      </c>
      <c r="E60" s="74" t="s">
        <v>99</v>
      </c>
      <c r="F60" s="74" t="s">
        <v>100</v>
      </c>
      <c r="G60" s="74"/>
      <c r="H60" s="74" t="s">
        <v>34</v>
      </c>
      <c r="I60" s="74" t="s">
        <v>35</v>
      </c>
      <c r="J60" s="74" t="s">
        <v>101</v>
      </c>
      <c r="K60" s="74"/>
      <c r="L60" s="74" t="s">
        <v>72</v>
      </c>
      <c r="M60" s="77" t="s">
        <v>38</v>
      </c>
      <c r="N60" s="75">
        <v>1500</v>
      </c>
      <c r="O60" s="75">
        <v>283</v>
      </c>
      <c r="P60" s="76">
        <v>717</v>
      </c>
      <c r="Q60" s="76">
        <v>783</v>
      </c>
      <c r="R60" s="76">
        <v>206</v>
      </c>
      <c r="S60" s="76">
        <v>176</v>
      </c>
      <c r="T60" s="76">
        <v>207</v>
      </c>
      <c r="U60" s="76">
        <v>233</v>
      </c>
      <c r="V60" s="76">
        <v>257</v>
      </c>
      <c r="W60" s="76">
        <v>293</v>
      </c>
      <c r="X60" s="76">
        <v>47</v>
      </c>
      <c r="Y60" s="76">
        <v>81</v>
      </c>
      <c r="Z60" s="76"/>
      <c r="AA60" s="76"/>
      <c r="AB60" s="76"/>
      <c r="AC60" s="76"/>
      <c r="AF60" s="27"/>
    </row>
    <row r="61" spans="1:32">
      <c r="A61" s="74" t="s">
        <v>66</v>
      </c>
      <c r="B61" s="74" t="s">
        <v>67</v>
      </c>
      <c r="C61" s="74" t="s">
        <v>97</v>
      </c>
      <c r="D61" s="74" t="s">
        <v>98</v>
      </c>
      <c r="E61" s="74" t="s">
        <v>102</v>
      </c>
      <c r="F61" s="74" t="s">
        <v>103</v>
      </c>
      <c r="G61" s="74"/>
      <c r="H61" s="74" t="s">
        <v>34</v>
      </c>
      <c r="I61" s="74" t="s">
        <v>47</v>
      </c>
      <c r="J61" s="74" t="s">
        <v>48</v>
      </c>
      <c r="K61" s="74"/>
      <c r="L61" s="74" t="s">
        <v>48</v>
      </c>
      <c r="M61" s="74" t="s">
        <v>48</v>
      </c>
      <c r="N61" s="75">
        <v>1134</v>
      </c>
      <c r="O61" s="75">
        <v>189</v>
      </c>
      <c r="P61" s="76">
        <v>542</v>
      </c>
      <c r="Q61" s="76">
        <v>592</v>
      </c>
      <c r="R61" s="76">
        <v>155</v>
      </c>
      <c r="S61" s="76">
        <v>133</v>
      </c>
      <c r="T61" s="76">
        <v>156</v>
      </c>
      <c r="U61" s="76">
        <v>176</v>
      </c>
      <c r="V61" s="76">
        <v>196</v>
      </c>
      <c r="W61" s="76">
        <v>222</v>
      </c>
      <c r="X61" s="76">
        <v>35</v>
      </c>
      <c r="Y61" s="76">
        <v>61</v>
      </c>
      <c r="Z61" s="76"/>
      <c r="AA61" s="76"/>
      <c r="AB61" s="76"/>
      <c r="AC61" s="76"/>
      <c r="AF61" s="27"/>
    </row>
    <row r="62" spans="1:32">
      <c r="A62" s="74" t="s">
        <v>66</v>
      </c>
      <c r="B62" s="74" t="s">
        <v>67</v>
      </c>
      <c r="C62" s="74" t="s">
        <v>97</v>
      </c>
      <c r="D62" s="74" t="s">
        <v>98</v>
      </c>
      <c r="E62" s="74" t="s">
        <v>104</v>
      </c>
      <c r="F62" s="74" t="s">
        <v>105</v>
      </c>
      <c r="G62" s="74"/>
      <c r="H62" s="74" t="s">
        <v>34</v>
      </c>
      <c r="I62" s="74" t="s">
        <v>47</v>
      </c>
      <c r="J62" s="74" t="s">
        <v>48</v>
      </c>
      <c r="K62" s="74"/>
      <c r="L62" s="74" t="s">
        <v>48</v>
      </c>
      <c r="M62" s="74" t="s">
        <v>48</v>
      </c>
      <c r="N62" s="75">
        <v>2500</v>
      </c>
      <c r="O62" s="75">
        <v>500</v>
      </c>
      <c r="P62" s="76">
        <v>1195</v>
      </c>
      <c r="Q62" s="76">
        <v>1305</v>
      </c>
      <c r="R62" s="76">
        <v>343</v>
      </c>
      <c r="S62" s="76">
        <v>293</v>
      </c>
      <c r="T62" s="76">
        <v>345</v>
      </c>
      <c r="U62" s="76">
        <v>388</v>
      </c>
      <c r="V62" s="76">
        <v>429</v>
      </c>
      <c r="W62" s="76">
        <v>488</v>
      </c>
      <c r="X62" s="76">
        <v>78</v>
      </c>
      <c r="Y62" s="76">
        <v>136</v>
      </c>
      <c r="Z62" s="76"/>
      <c r="AA62" s="76"/>
      <c r="AB62" s="76"/>
      <c r="AC62" s="76"/>
      <c r="AF62" s="27"/>
    </row>
    <row r="63" spans="1:32">
      <c r="A63" s="74" t="s">
        <v>66</v>
      </c>
      <c r="B63" s="74" t="s">
        <v>67</v>
      </c>
      <c r="C63" s="74" t="s">
        <v>97</v>
      </c>
      <c r="D63" s="74" t="s">
        <v>98</v>
      </c>
      <c r="E63" s="74" t="s">
        <v>99</v>
      </c>
      <c r="F63" s="74" t="s">
        <v>106</v>
      </c>
      <c r="G63" s="74"/>
      <c r="H63" s="74" t="s">
        <v>34</v>
      </c>
      <c r="I63" s="74" t="s">
        <v>47</v>
      </c>
      <c r="J63" s="74" t="s">
        <v>48</v>
      </c>
      <c r="K63" s="74"/>
      <c r="L63" s="74" t="s">
        <v>48</v>
      </c>
      <c r="M63" s="74" t="s">
        <v>48</v>
      </c>
      <c r="N63" s="75">
        <v>1400</v>
      </c>
      <c r="O63" s="75">
        <v>280</v>
      </c>
      <c r="P63" s="76">
        <v>669</v>
      </c>
      <c r="Q63" s="76">
        <v>731</v>
      </c>
      <c r="R63" s="76">
        <v>192</v>
      </c>
      <c r="S63" s="76">
        <v>164</v>
      </c>
      <c r="T63" s="76">
        <v>193</v>
      </c>
      <c r="U63" s="76">
        <v>217</v>
      </c>
      <c r="V63" s="76">
        <v>240</v>
      </c>
      <c r="W63" s="76">
        <v>274</v>
      </c>
      <c r="X63" s="76">
        <v>44</v>
      </c>
      <c r="Y63" s="76">
        <v>76</v>
      </c>
      <c r="Z63" s="76"/>
      <c r="AA63" s="76"/>
      <c r="AB63" s="76"/>
      <c r="AC63" s="76"/>
      <c r="AF63" s="27"/>
    </row>
    <row r="64" spans="1:32">
      <c r="A64" s="74" t="s">
        <v>66</v>
      </c>
      <c r="B64" s="74" t="s">
        <v>67</v>
      </c>
      <c r="C64" s="74" t="s">
        <v>97</v>
      </c>
      <c r="D64" s="74" t="s">
        <v>98</v>
      </c>
      <c r="E64" s="74" t="s">
        <v>99</v>
      </c>
      <c r="F64" s="74" t="s">
        <v>107</v>
      </c>
      <c r="G64" s="74"/>
      <c r="H64" s="74" t="s">
        <v>34</v>
      </c>
      <c r="I64" s="74" t="s">
        <v>47</v>
      </c>
      <c r="J64" s="74" t="s">
        <v>48</v>
      </c>
      <c r="K64" s="74"/>
      <c r="L64" s="74" t="s">
        <v>48</v>
      </c>
      <c r="M64" s="74" t="s">
        <v>48</v>
      </c>
      <c r="N64" s="75">
        <v>940</v>
      </c>
      <c r="O64" s="75">
        <v>188</v>
      </c>
      <c r="P64" s="76">
        <v>449</v>
      </c>
      <c r="Q64" s="76">
        <v>491</v>
      </c>
      <c r="R64" s="76">
        <v>129</v>
      </c>
      <c r="S64" s="76">
        <v>110</v>
      </c>
      <c r="T64" s="76">
        <v>130</v>
      </c>
      <c r="U64" s="76">
        <v>146</v>
      </c>
      <c r="V64" s="76">
        <v>161</v>
      </c>
      <c r="W64" s="76">
        <v>184</v>
      </c>
      <c r="X64" s="76">
        <v>29</v>
      </c>
      <c r="Y64" s="76">
        <v>51</v>
      </c>
      <c r="Z64" s="76"/>
      <c r="AA64" s="76"/>
      <c r="AB64" s="76"/>
      <c r="AC64" s="76"/>
      <c r="AF64" s="27"/>
    </row>
    <row r="65" spans="1:32">
      <c r="A65" s="74" t="s">
        <v>195</v>
      </c>
      <c r="B65" s="74" t="s">
        <v>196</v>
      </c>
      <c r="C65" s="74" t="s">
        <v>235</v>
      </c>
      <c r="D65" s="74" t="s">
        <v>236</v>
      </c>
      <c r="E65" s="74" t="s">
        <v>237</v>
      </c>
      <c r="F65" s="74" t="s">
        <v>238</v>
      </c>
      <c r="G65" s="74"/>
      <c r="H65" s="74" t="s">
        <v>34</v>
      </c>
      <c r="I65" s="74" t="s">
        <v>47</v>
      </c>
      <c r="J65" s="74" t="s">
        <v>48</v>
      </c>
      <c r="K65" s="74"/>
      <c r="L65" s="74" t="s">
        <v>48</v>
      </c>
      <c r="M65" s="74" t="s">
        <v>48</v>
      </c>
      <c r="N65" s="75">
        <v>1984</v>
      </c>
      <c r="O65" s="75">
        <v>363</v>
      </c>
      <c r="P65" s="76">
        <v>1051</v>
      </c>
      <c r="Q65" s="76">
        <v>933</v>
      </c>
      <c r="R65" s="76">
        <v>191</v>
      </c>
      <c r="S65" s="76">
        <v>160</v>
      </c>
      <c r="T65" s="76">
        <v>450</v>
      </c>
      <c r="U65" s="76">
        <v>358</v>
      </c>
      <c r="V65" s="76">
        <v>341</v>
      </c>
      <c r="W65" s="76">
        <v>345</v>
      </c>
      <c r="X65" s="76">
        <v>69</v>
      </c>
      <c r="Y65" s="76">
        <v>70</v>
      </c>
      <c r="Z65" s="76"/>
      <c r="AA65" s="76"/>
      <c r="AB65" s="76"/>
      <c r="AC65" s="76"/>
      <c r="AF65" s="27"/>
    </row>
    <row r="66" spans="1:32">
      <c r="A66" s="74" t="s">
        <v>66</v>
      </c>
      <c r="B66" s="74" t="s">
        <v>67</v>
      </c>
      <c r="C66" s="74" t="s">
        <v>108</v>
      </c>
      <c r="D66" s="74" t="s">
        <v>109</v>
      </c>
      <c r="E66" s="74" t="s">
        <v>110</v>
      </c>
      <c r="F66" s="74" t="s">
        <v>111</v>
      </c>
      <c r="G66" s="74"/>
      <c r="H66" s="74" t="s">
        <v>34</v>
      </c>
      <c r="I66" s="74" t="s">
        <v>47</v>
      </c>
      <c r="J66" s="74" t="s">
        <v>48</v>
      </c>
      <c r="K66" s="74"/>
      <c r="L66" s="74" t="s">
        <v>48</v>
      </c>
      <c r="M66" s="74" t="s">
        <v>48</v>
      </c>
      <c r="N66" s="75">
        <v>473</v>
      </c>
      <c r="O66" s="75">
        <v>86</v>
      </c>
      <c r="P66" s="76">
        <v>209</v>
      </c>
      <c r="Q66" s="76">
        <v>264</v>
      </c>
      <c r="R66" s="76">
        <v>64</v>
      </c>
      <c r="S66" s="76">
        <v>49</v>
      </c>
      <c r="T66" s="76">
        <v>92</v>
      </c>
      <c r="U66" s="76">
        <v>82</v>
      </c>
      <c r="V66" s="76">
        <v>50</v>
      </c>
      <c r="W66" s="76">
        <v>129</v>
      </c>
      <c r="X66" s="76">
        <v>3</v>
      </c>
      <c r="Y66" s="76">
        <v>4</v>
      </c>
      <c r="Z66" s="75"/>
      <c r="AA66" s="75"/>
      <c r="AB66" s="75"/>
      <c r="AC66" s="75"/>
      <c r="AF66" s="27"/>
    </row>
    <row r="67" spans="1:32">
      <c r="A67" s="74" t="s">
        <v>66</v>
      </c>
      <c r="B67" s="74" t="s">
        <v>67</v>
      </c>
      <c r="C67" s="74" t="s">
        <v>108</v>
      </c>
      <c r="D67" s="74" t="s">
        <v>109</v>
      </c>
      <c r="E67" s="74" t="s">
        <v>110</v>
      </c>
      <c r="F67" s="74" t="s">
        <v>112</v>
      </c>
      <c r="G67" s="74"/>
      <c r="H67" s="74" t="s">
        <v>34</v>
      </c>
      <c r="I67" s="74" t="s">
        <v>47</v>
      </c>
      <c r="J67" s="74" t="s">
        <v>48</v>
      </c>
      <c r="K67" s="74"/>
      <c r="L67" s="74" t="s">
        <v>48</v>
      </c>
      <c r="M67" s="74" t="s">
        <v>48</v>
      </c>
      <c r="N67" s="75">
        <v>270</v>
      </c>
      <c r="O67" s="75">
        <v>49</v>
      </c>
      <c r="P67" s="76">
        <v>119</v>
      </c>
      <c r="Q67" s="76">
        <v>151</v>
      </c>
      <c r="R67" s="76">
        <v>37</v>
      </c>
      <c r="S67" s="76">
        <v>28</v>
      </c>
      <c r="T67" s="76">
        <v>52</v>
      </c>
      <c r="U67" s="76">
        <v>47</v>
      </c>
      <c r="V67" s="76">
        <v>28</v>
      </c>
      <c r="W67" s="76">
        <v>74</v>
      </c>
      <c r="X67" s="76">
        <v>2</v>
      </c>
      <c r="Y67" s="76">
        <v>2</v>
      </c>
      <c r="Z67" s="76"/>
      <c r="AA67" s="76"/>
      <c r="AB67" s="76"/>
      <c r="AC67" s="76"/>
      <c r="AF67" s="27"/>
    </row>
    <row r="68" spans="1:32">
      <c r="A68" s="74" t="s">
        <v>66</v>
      </c>
      <c r="B68" s="74" t="s">
        <v>67</v>
      </c>
      <c r="C68" s="74" t="s">
        <v>108</v>
      </c>
      <c r="D68" s="74" t="s">
        <v>109</v>
      </c>
      <c r="E68" s="74" t="s">
        <v>108</v>
      </c>
      <c r="F68" s="74" t="s">
        <v>113</v>
      </c>
      <c r="G68" s="74"/>
      <c r="H68" s="74" t="s">
        <v>34</v>
      </c>
      <c r="I68" s="74" t="s">
        <v>35</v>
      </c>
      <c r="J68" s="74" t="s">
        <v>78</v>
      </c>
      <c r="K68" s="74" t="s">
        <v>114</v>
      </c>
      <c r="L68" s="74" t="s">
        <v>72</v>
      </c>
      <c r="M68" s="74" t="s">
        <v>38</v>
      </c>
      <c r="N68" s="75">
        <v>219</v>
      </c>
      <c r="O68" s="75">
        <v>43</v>
      </c>
      <c r="P68" s="76">
        <v>97</v>
      </c>
      <c r="Q68" s="76">
        <v>122</v>
      </c>
      <c r="R68" s="76">
        <v>30</v>
      </c>
      <c r="S68" s="76">
        <v>23</v>
      </c>
      <c r="T68" s="76">
        <v>43</v>
      </c>
      <c r="U68" s="76">
        <v>38</v>
      </c>
      <c r="V68" s="76">
        <v>23</v>
      </c>
      <c r="W68" s="76">
        <v>59</v>
      </c>
      <c r="X68" s="76">
        <v>1</v>
      </c>
      <c r="Y68" s="76">
        <v>2</v>
      </c>
      <c r="Z68" s="76"/>
      <c r="AA68" s="76"/>
      <c r="AB68" s="76"/>
      <c r="AC68" s="76"/>
      <c r="AF68" s="27"/>
    </row>
    <row r="69" spans="1:32">
      <c r="A69" s="74" t="s">
        <v>66</v>
      </c>
      <c r="B69" s="74" t="s">
        <v>67</v>
      </c>
      <c r="C69" s="74" t="s">
        <v>108</v>
      </c>
      <c r="D69" s="74" t="s">
        <v>109</v>
      </c>
      <c r="E69" s="74" t="s">
        <v>110</v>
      </c>
      <c r="F69" s="74" t="s">
        <v>115</v>
      </c>
      <c r="G69" s="74"/>
      <c r="H69" s="74" t="s">
        <v>34</v>
      </c>
      <c r="I69" s="74" t="s">
        <v>47</v>
      </c>
      <c r="J69" s="74" t="s">
        <v>48</v>
      </c>
      <c r="K69" s="74"/>
      <c r="L69" s="74" t="s">
        <v>48</v>
      </c>
      <c r="M69" s="74" t="s">
        <v>48</v>
      </c>
      <c r="N69" s="75">
        <v>776</v>
      </c>
      <c r="O69" s="75">
        <v>141</v>
      </c>
      <c r="P69" s="76">
        <v>343</v>
      </c>
      <c r="Q69" s="76">
        <v>433</v>
      </c>
      <c r="R69" s="76">
        <v>106</v>
      </c>
      <c r="S69" s="76">
        <v>80</v>
      </c>
      <c r="T69" s="76">
        <v>151</v>
      </c>
      <c r="U69" s="76">
        <v>135</v>
      </c>
      <c r="V69" s="76">
        <v>81</v>
      </c>
      <c r="W69" s="76">
        <v>212</v>
      </c>
      <c r="X69" s="76">
        <v>5</v>
      </c>
      <c r="Y69" s="76">
        <v>6</v>
      </c>
      <c r="Z69" s="76"/>
      <c r="AA69" s="76"/>
      <c r="AB69" s="76"/>
      <c r="AC69" s="76"/>
      <c r="AF69" s="27"/>
    </row>
    <row r="70" spans="1:32">
      <c r="A70" s="74" t="s">
        <v>66</v>
      </c>
      <c r="B70" s="74" t="s">
        <v>67</v>
      </c>
      <c r="C70" s="74" t="s">
        <v>108</v>
      </c>
      <c r="D70" s="74" t="s">
        <v>109</v>
      </c>
      <c r="E70" s="74" t="s">
        <v>116</v>
      </c>
      <c r="F70" s="74" t="s">
        <v>117</v>
      </c>
      <c r="G70" s="74"/>
      <c r="H70" s="74" t="s">
        <v>34</v>
      </c>
      <c r="I70" s="74" t="s">
        <v>47</v>
      </c>
      <c r="J70" s="74" t="s">
        <v>48</v>
      </c>
      <c r="K70" s="74"/>
      <c r="L70" s="74" t="s">
        <v>48</v>
      </c>
      <c r="M70" s="74" t="s">
        <v>48</v>
      </c>
      <c r="N70" s="75">
        <v>132</v>
      </c>
      <c r="O70" s="75">
        <v>24</v>
      </c>
      <c r="P70" s="76">
        <v>58</v>
      </c>
      <c r="Q70" s="76">
        <v>74</v>
      </c>
      <c r="R70" s="76">
        <v>18</v>
      </c>
      <c r="S70" s="76">
        <v>14</v>
      </c>
      <c r="T70" s="76">
        <v>25</v>
      </c>
      <c r="U70" s="76">
        <v>23</v>
      </c>
      <c r="V70" s="76">
        <v>14</v>
      </c>
      <c r="W70" s="76">
        <v>36</v>
      </c>
      <c r="X70" s="76">
        <v>1</v>
      </c>
      <c r="Y70" s="76">
        <v>1</v>
      </c>
      <c r="Z70" s="76"/>
      <c r="AA70" s="76"/>
      <c r="AB70" s="76"/>
      <c r="AC70" s="76"/>
      <c r="AF70" s="27"/>
    </row>
    <row r="71" spans="1:32" s="27" customFormat="1">
      <c r="A71" s="74" t="s">
        <v>66</v>
      </c>
      <c r="B71" s="74" t="s">
        <v>67</v>
      </c>
      <c r="C71" s="74" t="s">
        <v>108</v>
      </c>
      <c r="D71" s="74" t="s">
        <v>109</v>
      </c>
      <c r="E71" s="74" t="s">
        <v>108</v>
      </c>
      <c r="F71" s="74" t="s">
        <v>118</v>
      </c>
      <c r="G71" s="74"/>
      <c r="H71" s="74" t="s">
        <v>34</v>
      </c>
      <c r="I71" s="74" t="s">
        <v>47</v>
      </c>
      <c r="J71" s="74" t="s">
        <v>48</v>
      </c>
      <c r="K71" s="74"/>
      <c r="L71" s="74" t="s">
        <v>48</v>
      </c>
      <c r="M71" s="74" t="s">
        <v>48</v>
      </c>
      <c r="N71" s="75">
        <v>237</v>
      </c>
      <c r="O71" s="75">
        <v>43</v>
      </c>
      <c r="P71" s="76">
        <v>105</v>
      </c>
      <c r="Q71" s="76">
        <v>132</v>
      </c>
      <c r="R71" s="76">
        <v>32</v>
      </c>
      <c r="S71" s="76">
        <v>24</v>
      </c>
      <c r="T71" s="76">
        <v>46</v>
      </c>
      <c r="U71" s="76">
        <v>41</v>
      </c>
      <c r="V71" s="76">
        <v>25</v>
      </c>
      <c r="W71" s="76">
        <v>65</v>
      </c>
      <c r="X71" s="76">
        <v>2</v>
      </c>
      <c r="Y71" s="76">
        <v>2</v>
      </c>
      <c r="Z71" s="76"/>
      <c r="AA71" s="76"/>
      <c r="AB71" s="76"/>
      <c r="AC71" s="76"/>
    </row>
    <row r="72" spans="1:32" s="27" customFormat="1">
      <c r="A72" s="74" t="s">
        <v>66</v>
      </c>
      <c r="B72" s="74" t="s">
        <v>67</v>
      </c>
      <c r="C72" s="74" t="s">
        <v>108</v>
      </c>
      <c r="D72" s="74" t="s">
        <v>109</v>
      </c>
      <c r="E72" s="74" t="s">
        <v>108</v>
      </c>
      <c r="F72" s="74" t="s">
        <v>119</v>
      </c>
      <c r="G72" s="74"/>
      <c r="H72" s="74" t="s">
        <v>34</v>
      </c>
      <c r="I72" s="74" t="s">
        <v>35</v>
      </c>
      <c r="J72" s="74" t="s">
        <v>78</v>
      </c>
      <c r="K72" s="74" t="s">
        <v>114</v>
      </c>
      <c r="L72" s="74" t="s">
        <v>72</v>
      </c>
      <c r="M72" s="74" t="s">
        <v>38</v>
      </c>
      <c r="N72" s="75">
        <v>354</v>
      </c>
      <c r="O72" s="75">
        <v>58</v>
      </c>
      <c r="P72" s="76">
        <v>157</v>
      </c>
      <c r="Q72" s="76">
        <v>197</v>
      </c>
      <c r="R72" s="76">
        <v>48</v>
      </c>
      <c r="S72" s="76">
        <v>37</v>
      </c>
      <c r="T72" s="76">
        <v>70</v>
      </c>
      <c r="U72" s="76">
        <v>62</v>
      </c>
      <c r="V72" s="76">
        <v>37</v>
      </c>
      <c r="W72" s="76">
        <v>95</v>
      </c>
      <c r="X72" s="76">
        <v>2</v>
      </c>
      <c r="Y72" s="76">
        <v>3</v>
      </c>
      <c r="Z72" s="76"/>
      <c r="AA72" s="76"/>
      <c r="AB72" s="76"/>
      <c r="AC72" s="76"/>
    </row>
    <row r="73" spans="1:32">
      <c r="A73" s="74" t="s">
        <v>66</v>
      </c>
      <c r="B73" s="74" t="s">
        <v>67</v>
      </c>
      <c r="C73" s="74" t="s">
        <v>108</v>
      </c>
      <c r="D73" s="74" t="s">
        <v>109</v>
      </c>
      <c r="E73" s="74" t="s">
        <v>108</v>
      </c>
      <c r="F73" s="74" t="s">
        <v>120</v>
      </c>
      <c r="G73" s="74" t="s">
        <v>120</v>
      </c>
      <c r="H73" s="74" t="s">
        <v>34</v>
      </c>
      <c r="I73" s="74" t="s">
        <v>35</v>
      </c>
      <c r="J73" s="74" t="s">
        <v>78</v>
      </c>
      <c r="K73" s="74"/>
      <c r="L73" s="74" t="s">
        <v>72</v>
      </c>
      <c r="M73" s="74" t="s">
        <v>38</v>
      </c>
      <c r="N73" s="75">
        <v>490</v>
      </c>
      <c r="O73" s="75">
        <v>71</v>
      </c>
      <c r="P73" s="76">
        <v>217</v>
      </c>
      <c r="Q73" s="76">
        <v>273</v>
      </c>
      <c r="R73" s="76">
        <v>67</v>
      </c>
      <c r="S73" s="76">
        <v>51</v>
      </c>
      <c r="T73" s="76">
        <v>96</v>
      </c>
      <c r="U73" s="76">
        <v>85</v>
      </c>
      <c r="V73" s="76">
        <v>51</v>
      </c>
      <c r="W73" s="76">
        <v>133</v>
      </c>
      <c r="X73" s="76">
        <v>3</v>
      </c>
      <c r="Y73" s="76">
        <v>4</v>
      </c>
      <c r="Z73" s="76"/>
      <c r="AA73" s="76"/>
      <c r="AB73" s="76"/>
      <c r="AC73" s="76"/>
      <c r="AF73" s="27"/>
    </row>
    <row r="74" spans="1:32">
      <c r="A74" s="74" t="s">
        <v>66</v>
      </c>
      <c r="B74" s="74" t="s">
        <v>67</v>
      </c>
      <c r="C74" s="74" t="s">
        <v>108</v>
      </c>
      <c r="D74" s="74" t="s">
        <v>109</v>
      </c>
      <c r="E74" s="74" t="s">
        <v>110</v>
      </c>
      <c r="F74" s="74" t="s">
        <v>121</v>
      </c>
      <c r="G74" s="74"/>
      <c r="H74" s="74" t="s">
        <v>34</v>
      </c>
      <c r="I74" s="74" t="s">
        <v>47</v>
      </c>
      <c r="J74" s="74" t="s">
        <v>48</v>
      </c>
      <c r="K74" s="74"/>
      <c r="L74" s="74" t="s">
        <v>48</v>
      </c>
      <c r="M74" s="74" t="s">
        <v>48</v>
      </c>
      <c r="N74" s="75">
        <v>237</v>
      </c>
      <c r="O74" s="75">
        <v>43</v>
      </c>
      <c r="P74" s="76">
        <v>105</v>
      </c>
      <c r="Q74" s="76">
        <v>132</v>
      </c>
      <c r="R74" s="76">
        <v>32</v>
      </c>
      <c r="S74" s="76">
        <v>24</v>
      </c>
      <c r="T74" s="76">
        <v>46</v>
      </c>
      <c r="U74" s="76">
        <v>41</v>
      </c>
      <c r="V74" s="76">
        <v>25</v>
      </c>
      <c r="W74" s="76">
        <v>65</v>
      </c>
      <c r="X74" s="76">
        <v>2</v>
      </c>
      <c r="Y74" s="76">
        <v>2</v>
      </c>
      <c r="Z74" s="76"/>
      <c r="AA74" s="76"/>
      <c r="AB74" s="76"/>
      <c r="AC74" s="76"/>
      <c r="AF74" s="27"/>
    </row>
    <row r="75" spans="1:32">
      <c r="A75" s="74" t="s">
        <v>138</v>
      </c>
      <c r="B75" s="74" t="s">
        <v>139</v>
      </c>
      <c r="C75" s="74" t="s">
        <v>169</v>
      </c>
      <c r="D75" s="74" t="s">
        <v>170</v>
      </c>
      <c r="E75" s="74" t="s">
        <v>171</v>
      </c>
      <c r="F75" s="74" t="s">
        <v>172</v>
      </c>
      <c r="G75" s="74" t="s">
        <v>173</v>
      </c>
      <c r="H75" s="74" t="s">
        <v>46</v>
      </c>
      <c r="I75" s="74" t="s">
        <v>35</v>
      </c>
      <c r="J75" s="74" t="s">
        <v>78</v>
      </c>
      <c r="K75" s="74"/>
      <c r="L75" s="74" t="s">
        <v>44</v>
      </c>
      <c r="M75" s="74" t="s">
        <v>38</v>
      </c>
      <c r="N75" s="75">
        <v>99519</v>
      </c>
      <c r="O75" s="75">
        <v>15891</v>
      </c>
      <c r="P75" s="76">
        <v>51965</v>
      </c>
      <c r="Q75" s="76">
        <v>47554</v>
      </c>
      <c r="R75" s="76">
        <v>12327</v>
      </c>
      <c r="S75" s="76">
        <v>12032</v>
      </c>
      <c r="T75" s="76">
        <v>16834</v>
      </c>
      <c r="U75" s="76">
        <v>15629</v>
      </c>
      <c r="V75" s="76">
        <v>20353</v>
      </c>
      <c r="W75" s="76">
        <v>16474</v>
      </c>
      <c r="X75" s="76">
        <v>2451</v>
      </c>
      <c r="Y75" s="76">
        <v>3419</v>
      </c>
      <c r="Z75" s="76">
        <v>2503</v>
      </c>
      <c r="AA75" s="76"/>
      <c r="AB75" s="76"/>
      <c r="AC75" s="76"/>
      <c r="AF75" s="27"/>
    </row>
    <row r="76" spans="1:32">
      <c r="A76" s="74" t="s">
        <v>138</v>
      </c>
      <c r="B76" s="74" t="s">
        <v>139</v>
      </c>
      <c r="C76" s="74" t="s">
        <v>169</v>
      </c>
      <c r="D76" s="74" t="s">
        <v>170</v>
      </c>
      <c r="E76" s="74" t="s">
        <v>174</v>
      </c>
      <c r="F76" s="74" t="s">
        <v>175</v>
      </c>
      <c r="G76" s="74" t="s">
        <v>176</v>
      </c>
      <c r="H76" s="74" t="s">
        <v>41</v>
      </c>
      <c r="I76" s="74" t="s">
        <v>35</v>
      </c>
      <c r="J76" s="77" t="s">
        <v>101</v>
      </c>
      <c r="K76" s="74"/>
      <c r="L76" s="74" t="s">
        <v>44</v>
      </c>
      <c r="M76" s="74" t="s">
        <v>38</v>
      </c>
      <c r="N76" s="75">
        <v>1759</v>
      </c>
      <c r="O76" s="75">
        <v>257</v>
      </c>
      <c r="P76" s="76">
        <v>942</v>
      </c>
      <c r="Q76" s="76">
        <v>817</v>
      </c>
      <c r="R76" s="76">
        <v>135</v>
      </c>
      <c r="S76" s="76">
        <v>101</v>
      </c>
      <c r="T76" s="76">
        <v>441</v>
      </c>
      <c r="U76" s="76">
        <v>398</v>
      </c>
      <c r="V76" s="76">
        <v>267</v>
      </c>
      <c r="W76" s="76">
        <v>237</v>
      </c>
      <c r="X76" s="76">
        <v>99</v>
      </c>
      <c r="Y76" s="76">
        <v>81</v>
      </c>
      <c r="Z76" s="76"/>
      <c r="AA76" s="76"/>
      <c r="AB76" s="76"/>
      <c r="AC76" s="76"/>
      <c r="AF76" s="27"/>
    </row>
    <row r="77" spans="1:32">
      <c r="A77" s="74" t="s">
        <v>138</v>
      </c>
      <c r="B77" s="74" t="s">
        <v>139</v>
      </c>
      <c r="C77" s="74" t="s">
        <v>169</v>
      </c>
      <c r="D77" s="74" t="s">
        <v>170</v>
      </c>
      <c r="E77" s="74" t="s">
        <v>174</v>
      </c>
      <c r="F77" s="74" t="s">
        <v>177</v>
      </c>
      <c r="G77" s="74" t="s">
        <v>178</v>
      </c>
      <c r="H77" s="74" t="s">
        <v>41</v>
      </c>
      <c r="I77" s="74" t="s">
        <v>35</v>
      </c>
      <c r="J77" s="77" t="s">
        <v>101</v>
      </c>
      <c r="K77" s="74"/>
      <c r="L77" s="74" t="s">
        <v>44</v>
      </c>
      <c r="M77" s="74" t="s">
        <v>38</v>
      </c>
      <c r="N77" s="75">
        <v>2754</v>
      </c>
      <c r="O77" s="75">
        <v>360</v>
      </c>
      <c r="P77" s="76">
        <v>1475</v>
      </c>
      <c r="Q77" s="76">
        <v>1279</v>
      </c>
      <c r="R77" s="76">
        <v>211</v>
      </c>
      <c r="S77" s="76">
        <v>158</v>
      </c>
      <c r="T77" s="76">
        <v>691</v>
      </c>
      <c r="U77" s="76">
        <v>623</v>
      </c>
      <c r="V77" s="76">
        <v>419</v>
      </c>
      <c r="W77" s="76">
        <v>372</v>
      </c>
      <c r="X77" s="76">
        <v>154</v>
      </c>
      <c r="Y77" s="76">
        <v>126</v>
      </c>
      <c r="Z77" s="76">
        <v>336</v>
      </c>
      <c r="AA77" s="76">
        <v>48</v>
      </c>
      <c r="AB77" s="76"/>
      <c r="AC77" s="76"/>
      <c r="AF77" s="27"/>
    </row>
    <row r="78" spans="1:32">
      <c r="A78" s="74" t="s">
        <v>138</v>
      </c>
      <c r="B78" s="74" t="s">
        <v>139</v>
      </c>
      <c r="C78" s="74" t="s">
        <v>169</v>
      </c>
      <c r="D78" s="74" t="s">
        <v>170</v>
      </c>
      <c r="E78" s="74" t="s">
        <v>174</v>
      </c>
      <c r="F78" s="74" t="s">
        <v>179</v>
      </c>
      <c r="G78" s="74" t="s">
        <v>180</v>
      </c>
      <c r="H78" s="74" t="s">
        <v>41</v>
      </c>
      <c r="I78" s="74" t="s">
        <v>35</v>
      </c>
      <c r="J78" s="77" t="s">
        <v>101</v>
      </c>
      <c r="K78" s="74"/>
      <c r="L78" s="74" t="s">
        <v>44</v>
      </c>
      <c r="M78" s="74" t="s">
        <v>38</v>
      </c>
      <c r="N78" s="75">
        <v>1811</v>
      </c>
      <c r="O78" s="75">
        <v>240</v>
      </c>
      <c r="P78" s="76">
        <v>970</v>
      </c>
      <c r="Q78" s="76">
        <v>841</v>
      </c>
      <c r="R78" s="76">
        <v>139</v>
      </c>
      <c r="S78" s="76">
        <v>104</v>
      </c>
      <c r="T78" s="76">
        <v>454</v>
      </c>
      <c r="U78" s="76">
        <v>410</v>
      </c>
      <c r="V78" s="76">
        <v>275</v>
      </c>
      <c r="W78" s="76">
        <v>244</v>
      </c>
      <c r="X78" s="76">
        <v>102</v>
      </c>
      <c r="Y78" s="76">
        <v>83</v>
      </c>
      <c r="Z78" s="76">
        <v>23</v>
      </c>
      <c r="AA78" s="76">
        <v>13</v>
      </c>
      <c r="AB78" s="76"/>
      <c r="AC78" s="76"/>
      <c r="AF78" s="27"/>
    </row>
    <row r="79" spans="1:32">
      <c r="A79" s="74" t="s">
        <v>138</v>
      </c>
      <c r="B79" s="74" t="s">
        <v>139</v>
      </c>
      <c r="C79" s="74" t="s">
        <v>169</v>
      </c>
      <c r="D79" s="74" t="s">
        <v>170</v>
      </c>
      <c r="E79" s="74" t="s">
        <v>181</v>
      </c>
      <c r="F79" s="74" t="s">
        <v>182</v>
      </c>
      <c r="G79" s="74"/>
      <c r="H79" s="74" t="s">
        <v>34</v>
      </c>
      <c r="I79" s="74" t="s">
        <v>47</v>
      </c>
      <c r="J79" s="77" t="s">
        <v>48</v>
      </c>
      <c r="K79" s="74"/>
      <c r="L79" s="74" t="s">
        <v>48</v>
      </c>
      <c r="M79" s="74" t="s">
        <v>48</v>
      </c>
      <c r="N79" s="75">
        <v>2556</v>
      </c>
      <c r="O79" s="75">
        <v>426</v>
      </c>
      <c r="P79" s="76">
        <v>1369</v>
      </c>
      <c r="Q79" s="76">
        <v>1187</v>
      </c>
      <c r="R79" s="76">
        <v>196</v>
      </c>
      <c r="S79" s="76">
        <v>147</v>
      </c>
      <c r="T79" s="76">
        <v>641</v>
      </c>
      <c r="U79" s="76">
        <v>578</v>
      </c>
      <c r="V79" s="76">
        <v>389</v>
      </c>
      <c r="W79" s="76">
        <v>345</v>
      </c>
      <c r="X79" s="76">
        <v>143</v>
      </c>
      <c r="Y79" s="76">
        <v>117</v>
      </c>
      <c r="Z79" s="76"/>
      <c r="AA79" s="76"/>
      <c r="AB79" s="76"/>
      <c r="AC79" s="76"/>
      <c r="AF79" s="27"/>
    </row>
    <row r="80" spans="1:32">
      <c r="A80" s="74" t="s">
        <v>138</v>
      </c>
      <c r="B80" s="74" t="s">
        <v>139</v>
      </c>
      <c r="C80" s="74" t="s">
        <v>169</v>
      </c>
      <c r="D80" s="74" t="s">
        <v>170</v>
      </c>
      <c r="E80" s="74" t="s">
        <v>169</v>
      </c>
      <c r="F80" s="74" t="s">
        <v>183</v>
      </c>
      <c r="G80" s="74"/>
      <c r="H80" s="74" t="s">
        <v>34</v>
      </c>
      <c r="I80" s="74" t="s">
        <v>47</v>
      </c>
      <c r="J80" s="77" t="s">
        <v>48</v>
      </c>
      <c r="K80" s="74"/>
      <c r="L80" s="74" t="s">
        <v>48</v>
      </c>
      <c r="M80" s="74" t="s">
        <v>48</v>
      </c>
      <c r="N80" s="75">
        <v>234</v>
      </c>
      <c r="O80" s="75">
        <v>39</v>
      </c>
      <c r="P80" s="76">
        <v>125</v>
      </c>
      <c r="Q80" s="76">
        <v>109</v>
      </c>
      <c r="R80" s="76">
        <v>18</v>
      </c>
      <c r="S80" s="76">
        <v>13</v>
      </c>
      <c r="T80" s="76">
        <v>58</v>
      </c>
      <c r="U80" s="76">
        <v>53</v>
      </c>
      <c r="V80" s="76">
        <v>36</v>
      </c>
      <c r="W80" s="76">
        <v>32</v>
      </c>
      <c r="X80" s="76">
        <v>13</v>
      </c>
      <c r="Y80" s="76">
        <v>11</v>
      </c>
      <c r="Z80" s="76"/>
      <c r="AA80" s="76"/>
      <c r="AB80" s="76"/>
      <c r="AC80" s="76"/>
      <c r="AF80" s="27"/>
    </row>
    <row r="81" spans="1:32">
      <c r="A81" s="74" t="s">
        <v>138</v>
      </c>
      <c r="B81" s="74" t="s">
        <v>139</v>
      </c>
      <c r="C81" s="74" t="s">
        <v>169</v>
      </c>
      <c r="D81" s="74" t="s">
        <v>170</v>
      </c>
      <c r="E81" s="74" t="s">
        <v>184</v>
      </c>
      <c r="F81" s="74" t="s">
        <v>185</v>
      </c>
      <c r="G81" s="74"/>
      <c r="H81" s="74" t="s">
        <v>46</v>
      </c>
      <c r="I81" s="74" t="s">
        <v>35</v>
      </c>
      <c r="J81" s="77" t="s">
        <v>101</v>
      </c>
      <c r="K81" s="74"/>
      <c r="L81" s="74" t="s">
        <v>37</v>
      </c>
      <c r="M81" s="74" t="s">
        <v>38</v>
      </c>
      <c r="N81" s="75">
        <v>10030</v>
      </c>
      <c r="O81" s="75">
        <v>1672</v>
      </c>
      <c r="P81" s="76">
        <v>5372</v>
      </c>
      <c r="Q81" s="76">
        <v>4658</v>
      </c>
      <c r="R81" s="76">
        <v>767</v>
      </c>
      <c r="S81" s="76">
        <v>577</v>
      </c>
      <c r="T81" s="76">
        <v>2517</v>
      </c>
      <c r="U81" s="76">
        <v>2267</v>
      </c>
      <c r="V81" s="76">
        <v>1525</v>
      </c>
      <c r="W81" s="76">
        <v>1354</v>
      </c>
      <c r="X81" s="76">
        <v>563</v>
      </c>
      <c r="Y81" s="76">
        <v>460</v>
      </c>
      <c r="Z81" s="76"/>
      <c r="AA81" s="76"/>
      <c r="AB81" s="76"/>
      <c r="AC81" s="76"/>
      <c r="AF81" s="27"/>
    </row>
    <row r="82" spans="1:32">
      <c r="A82" s="74" t="s">
        <v>138</v>
      </c>
      <c r="B82" s="74" t="s">
        <v>139</v>
      </c>
      <c r="C82" s="74" t="s">
        <v>169</v>
      </c>
      <c r="D82" s="74" t="s">
        <v>170</v>
      </c>
      <c r="E82" s="74" t="s">
        <v>174</v>
      </c>
      <c r="F82" s="74" t="s">
        <v>186</v>
      </c>
      <c r="G82" s="74"/>
      <c r="H82" s="74" t="s">
        <v>46</v>
      </c>
      <c r="I82" s="74" t="s">
        <v>35</v>
      </c>
      <c r="J82" s="77" t="s">
        <v>101</v>
      </c>
      <c r="K82" s="74"/>
      <c r="L82" s="74" t="s">
        <v>44</v>
      </c>
      <c r="M82" s="74" t="s">
        <v>38</v>
      </c>
      <c r="N82" s="75">
        <v>21203</v>
      </c>
      <c r="O82" s="75">
        <v>3044</v>
      </c>
      <c r="P82" s="76">
        <v>11356</v>
      </c>
      <c r="Q82" s="76">
        <v>9847</v>
      </c>
      <c r="R82" s="76">
        <v>1622</v>
      </c>
      <c r="S82" s="76">
        <v>1219</v>
      </c>
      <c r="T82" s="76">
        <v>5322</v>
      </c>
      <c r="U82" s="76">
        <v>4793</v>
      </c>
      <c r="V82" s="76">
        <v>3223</v>
      </c>
      <c r="W82" s="76">
        <v>2862</v>
      </c>
      <c r="X82" s="76">
        <v>1189</v>
      </c>
      <c r="Y82" s="76">
        <v>973</v>
      </c>
      <c r="Z82" s="76">
        <v>90</v>
      </c>
      <c r="AA82" s="76">
        <v>15</v>
      </c>
      <c r="AB82" s="76"/>
      <c r="AC82" s="76"/>
      <c r="AF82" s="27"/>
    </row>
    <row r="83" spans="1:32">
      <c r="A83" s="74" t="s">
        <v>138</v>
      </c>
      <c r="B83" s="74" t="s">
        <v>139</v>
      </c>
      <c r="C83" s="74" t="s">
        <v>169</v>
      </c>
      <c r="D83" s="74" t="s">
        <v>170</v>
      </c>
      <c r="E83" s="74" t="s">
        <v>174</v>
      </c>
      <c r="F83" s="74" t="s">
        <v>187</v>
      </c>
      <c r="G83" s="74"/>
      <c r="H83" s="74" t="s">
        <v>46</v>
      </c>
      <c r="I83" s="74" t="s">
        <v>35</v>
      </c>
      <c r="J83" s="77" t="s">
        <v>101</v>
      </c>
      <c r="K83" s="74"/>
      <c r="L83" s="74" t="s">
        <v>44</v>
      </c>
      <c r="M83" s="74" t="s">
        <v>38</v>
      </c>
      <c r="N83" s="75">
        <v>18268</v>
      </c>
      <c r="O83" s="75">
        <v>2561</v>
      </c>
      <c r="P83" s="76">
        <v>9784</v>
      </c>
      <c r="Q83" s="76">
        <v>8484</v>
      </c>
      <c r="R83" s="76">
        <v>1398</v>
      </c>
      <c r="S83" s="76">
        <v>1050</v>
      </c>
      <c r="T83" s="76">
        <v>4584</v>
      </c>
      <c r="U83" s="76">
        <v>4129</v>
      </c>
      <c r="V83" s="76">
        <v>2777</v>
      </c>
      <c r="W83" s="76">
        <v>2466</v>
      </c>
      <c r="X83" s="76">
        <v>1025</v>
      </c>
      <c r="Y83" s="76">
        <v>839</v>
      </c>
      <c r="Z83" s="76">
        <v>546</v>
      </c>
      <c r="AA83" s="76">
        <v>78</v>
      </c>
      <c r="AB83" s="76"/>
      <c r="AC83" s="76"/>
      <c r="AF83" s="27"/>
    </row>
    <row r="84" spans="1:32">
      <c r="A84" s="74" t="s">
        <v>138</v>
      </c>
      <c r="B84" s="74" t="s">
        <v>139</v>
      </c>
      <c r="C84" s="74" t="s">
        <v>169</v>
      </c>
      <c r="D84" s="74" t="s">
        <v>170</v>
      </c>
      <c r="E84" s="74" t="s">
        <v>174</v>
      </c>
      <c r="F84" s="74" t="s">
        <v>188</v>
      </c>
      <c r="G84" s="74"/>
      <c r="H84" s="74" t="s">
        <v>46</v>
      </c>
      <c r="I84" s="74" t="s">
        <v>35</v>
      </c>
      <c r="J84" s="77" t="s">
        <v>101</v>
      </c>
      <c r="K84" s="74"/>
      <c r="L84" s="74" t="s">
        <v>44</v>
      </c>
      <c r="M84" s="74" t="s">
        <v>38</v>
      </c>
      <c r="N84" s="75">
        <v>13591</v>
      </c>
      <c r="O84" s="75">
        <v>1825</v>
      </c>
      <c r="P84" s="76">
        <v>7279</v>
      </c>
      <c r="Q84" s="76">
        <v>6312</v>
      </c>
      <c r="R84" s="76">
        <v>1040</v>
      </c>
      <c r="S84" s="76">
        <v>781</v>
      </c>
      <c r="T84" s="76">
        <v>3411</v>
      </c>
      <c r="U84" s="76">
        <v>3072</v>
      </c>
      <c r="V84" s="76">
        <v>2066</v>
      </c>
      <c r="W84" s="76">
        <v>1835</v>
      </c>
      <c r="X84" s="76">
        <v>762</v>
      </c>
      <c r="Y84" s="76">
        <v>624</v>
      </c>
      <c r="Z84" s="76">
        <v>325</v>
      </c>
      <c r="AA84" s="76">
        <v>43</v>
      </c>
      <c r="AB84" s="76"/>
      <c r="AC84" s="76"/>
      <c r="AF84" s="27"/>
    </row>
    <row r="85" spans="1:32">
      <c r="A85" s="74" t="s">
        <v>138</v>
      </c>
      <c r="B85" s="74" t="s">
        <v>139</v>
      </c>
      <c r="C85" s="74" t="s">
        <v>169</v>
      </c>
      <c r="D85" s="74" t="s">
        <v>170</v>
      </c>
      <c r="E85" s="74" t="s">
        <v>174</v>
      </c>
      <c r="F85" s="74" t="s">
        <v>189</v>
      </c>
      <c r="G85" s="74" t="s">
        <v>190</v>
      </c>
      <c r="H85" s="74" t="s">
        <v>41</v>
      </c>
      <c r="I85" s="74" t="s">
        <v>35</v>
      </c>
      <c r="J85" s="77" t="s">
        <v>101</v>
      </c>
      <c r="K85" s="74"/>
      <c r="L85" s="74" t="s">
        <v>44</v>
      </c>
      <c r="M85" s="74" t="s">
        <v>38</v>
      </c>
      <c r="N85" s="75">
        <v>1928</v>
      </c>
      <c r="O85" s="75">
        <v>277</v>
      </c>
      <c r="P85" s="76">
        <v>1033</v>
      </c>
      <c r="Q85" s="76">
        <v>895</v>
      </c>
      <c r="R85" s="76">
        <v>147</v>
      </c>
      <c r="S85" s="76">
        <v>111</v>
      </c>
      <c r="T85" s="76">
        <v>485</v>
      </c>
      <c r="U85" s="76">
        <v>436</v>
      </c>
      <c r="V85" s="76">
        <v>293</v>
      </c>
      <c r="W85" s="76">
        <v>260</v>
      </c>
      <c r="X85" s="76">
        <v>108</v>
      </c>
      <c r="Y85" s="76">
        <v>88</v>
      </c>
      <c r="Z85" s="76">
        <v>375</v>
      </c>
      <c r="AA85" s="76">
        <v>75</v>
      </c>
      <c r="AB85" s="76"/>
      <c r="AC85" s="76"/>
      <c r="AF85" s="27"/>
    </row>
    <row r="86" spans="1:32">
      <c r="A86" s="74" t="s">
        <v>138</v>
      </c>
      <c r="B86" s="74" t="s">
        <v>139</v>
      </c>
      <c r="C86" s="74" t="s">
        <v>169</v>
      </c>
      <c r="D86" s="74" t="s">
        <v>170</v>
      </c>
      <c r="E86" s="74" t="s">
        <v>174</v>
      </c>
      <c r="F86" s="74" t="s">
        <v>191</v>
      </c>
      <c r="G86" s="74" t="s">
        <v>192</v>
      </c>
      <c r="H86" s="74" t="s">
        <v>41</v>
      </c>
      <c r="I86" s="74" t="s">
        <v>35</v>
      </c>
      <c r="J86" s="77" t="s">
        <v>101</v>
      </c>
      <c r="K86" s="74"/>
      <c r="L86" s="74" t="s">
        <v>44</v>
      </c>
      <c r="M86" s="74" t="s">
        <v>38</v>
      </c>
      <c r="N86" s="75">
        <v>642</v>
      </c>
      <c r="O86" s="75">
        <v>86</v>
      </c>
      <c r="P86" s="76">
        <v>344</v>
      </c>
      <c r="Q86" s="76">
        <v>298</v>
      </c>
      <c r="R86" s="76">
        <v>49</v>
      </c>
      <c r="S86" s="76">
        <v>37</v>
      </c>
      <c r="T86" s="76">
        <v>161</v>
      </c>
      <c r="U86" s="76">
        <v>145</v>
      </c>
      <c r="V86" s="76">
        <v>98</v>
      </c>
      <c r="W86" s="76">
        <v>87</v>
      </c>
      <c r="X86" s="76">
        <v>36</v>
      </c>
      <c r="Y86" s="76">
        <v>29</v>
      </c>
      <c r="Z86" s="76">
        <v>21</v>
      </c>
      <c r="AA86" s="76">
        <v>5</v>
      </c>
      <c r="AB86" s="76"/>
      <c r="AC86" s="76"/>
      <c r="AF86" s="27"/>
    </row>
    <row r="87" spans="1:32">
      <c r="A87" s="74" t="s">
        <v>138</v>
      </c>
      <c r="B87" s="74" t="s">
        <v>139</v>
      </c>
      <c r="C87" s="74" t="s">
        <v>169</v>
      </c>
      <c r="D87" s="74" t="s">
        <v>170</v>
      </c>
      <c r="E87" s="74" t="s">
        <v>174</v>
      </c>
      <c r="F87" s="74" t="s">
        <v>193</v>
      </c>
      <c r="G87" s="74" t="s">
        <v>194</v>
      </c>
      <c r="H87" s="74" t="s">
        <v>41</v>
      </c>
      <c r="I87" s="74" t="s">
        <v>35</v>
      </c>
      <c r="J87" s="77" t="s">
        <v>101</v>
      </c>
      <c r="K87" s="74"/>
      <c r="L87" s="74" t="s">
        <v>44</v>
      </c>
      <c r="M87" s="74" t="s">
        <v>38</v>
      </c>
      <c r="N87" s="75">
        <v>1928</v>
      </c>
      <c r="O87" s="75">
        <v>277</v>
      </c>
      <c r="P87" s="76">
        <v>1033</v>
      </c>
      <c r="Q87" s="76">
        <v>895</v>
      </c>
      <c r="R87" s="76">
        <v>147</v>
      </c>
      <c r="S87" s="76">
        <v>111</v>
      </c>
      <c r="T87" s="76">
        <v>485</v>
      </c>
      <c r="U87" s="76">
        <v>436</v>
      </c>
      <c r="V87" s="76">
        <v>293</v>
      </c>
      <c r="W87" s="76">
        <v>260</v>
      </c>
      <c r="X87" s="76">
        <v>108</v>
      </c>
      <c r="Y87" s="76">
        <v>88</v>
      </c>
      <c r="Z87" s="76">
        <v>375</v>
      </c>
      <c r="AA87" s="76">
        <v>75</v>
      </c>
      <c r="AB87" s="76"/>
      <c r="AC87" s="76"/>
      <c r="AF87" s="27"/>
    </row>
    <row r="88" spans="1:32">
      <c r="A88" s="74" t="s">
        <v>125</v>
      </c>
      <c r="B88" s="74" t="s">
        <v>126</v>
      </c>
      <c r="C88" s="74" t="s">
        <v>132</v>
      </c>
      <c r="D88" s="74" t="s">
        <v>133</v>
      </c>
      <c r="E88" s="74" t="s">
        <v>134</v>
      </c>
      <c r="F88" s="74" t="s">
        <v>135</v>
      </c>
      <c r="G88" s="74"/>
      <c r="H88" s="74" t="s">
        <v>34</v>
      </c>
      <c r="I88" s="74" t="s">
        <v>47</v>
      </c>
      <c r="J88" s="74" t="s">
        <v>48</v>
      </c>
      <c r="K88" s="74"/>
      <c r="L88" s="74" t="s">
        <v>48</v>
      </c>
      <c r="M88" s="74" t="s">
        <v>48</v>
      </c>
      <c r="N88" s="75">
        <v>1569</v>
      </c>
      <c r="O88" s="75">
        <v>291</v>
      </c>
      <c r="P88" s="76">
        <v>755</v>
      </c>
      <c r="Q88" s="76">
        <v>814</v>
      </c>
      <c r="R88" s="76">
        <v>150</v>
      </c>
      <c r="S88" s="76">
        <v>153</v>
      </c>
      <c r="T88" s="76">
        <v>318</v>
      </c>
      <c r="U88" s="76">
        <v>339</v>
      </c>
      <c r="V88" s="76">
        <v>237</v>
      </c>
      <c r="W88" s="76">
        <v>267</v>
      </c>
      <c r="X88" s="76">
        <v>50</v>
      </c>
      <c r="Y88" s="76">
        <v>55</v>
      </c>
      <c r="Z88" s="76"/>
      <c r="AA88" s="76"/>
      <c r="AB88" s="76"/>
      <c r="AC88" s="76"/>
      <c r="AF88" s="27"/>
    </row>
    <row r="89" spans="1:32">
      <c r="A89" s="74" t="s">
        <v>297</v>
      </c>
      <c r="B89" s="74" t="s">
        <v>298</v>
      </c>
      <c r="C89" s="74" t="s">
        <v>305</v>
      </c>
      <c r="D89" s="74" t="s">
        <v>306</v>
      </c>
      <c r="E89" s="74" t="s">
        <v>307</v>
      </c>
      <c r="F89" s="74" t="s">
        <v>308</v>
      </c>
      <c r="G89" s="74"/>
      <c r="H89" s="74" t="s">
        <v>34</v>
      </c>
      <c r="I89" s="74" t="s">
        <v>47</v>
      </c>
      <c r="J89" s="74" t="s">
        <v>42</v>
      </c>
      <c r="K89" s="74"/>
      <c r="L89" s="74" t="s">
        <v>48</v>
      </c>
      <c r="M89" s="74" t="s">
        <v>48</v>
      </c>
      <c r="N89" s="75">
        <v>1788</v>
      </c>
      <c r="O89" s="75">
        <v>297</v>
      </c>
      <c r="P89" s="76">
        <v>909</v>
      </c>
      <c r="Q89" s="76">
        <v>879</v>
      </c>
      <c r="R89" s="76">
        <v>183</v>
      </c>
      <c r="S89" s="76">
        <v>182</v>
      </c>
      <c r="T89" s="76">
        <v>304</v>
      </c>
      <c r="U89" s="76">
        <v>261</v>
      </c>
      <c r="V89" s="76">
        <v>398</v>
      </c>
      <c r="W89" s="76">
        <v>401</v>
      </c>
      <c r="X89" s="76">
        <v>24</v>
      </c>
      <c r="Y89" s="76">
        <v>35</v>
      </c>
      <c r="Z89" s="76"/>
      <c r="AA89" s="76"/>
      <c r="AB89" s="76"/>
      <c r="AC89" s="76"/>
      <c r="AF89" s="27"/>
    </row>
    <row r="90" spans="1:32">
      <c r="A90" s="74" t="s">
        <v>297</v>
      </c>
      <c r="B90" s="74" t="s">
        <v>298</v>
      </c>
      <c r="C90" s="74" t="s">
        <v>305</v>
      </c>
      <c r="D90" s="74" t="s">
        <v>306</v>
      </c>
      <c r="E90" s="74" t="s">
        <v>305</v>
      </c>
      <c r="F90" s="74" t="s">
        <v>309</v>
      </c>
      <c r="G90" s="74"/>
      <c r="H90" s="74" t="s">
        <v>34</v>
      </c>
      <c r="I90" s="74" t="s">
        <v>47</v>
      </c>
      <c r="J90" s="74" t="s">
        <v>48</v>
      </c>
      <c r="K90" s="74"/>
      <c r="L90" s="74" t="s">
        <v>48</v>
      </c>
      <c r="M90" s="74" t="s">
        <v>48</v>
      </c>
      <c r="N90" s="75">
        <v>1240</v>
      </c>
      <c r="O90" s="75">
        <v>206</v>
      </c>
      <c r="P90" s="76">
        <v>630</v>
      </c>
      <c r="Q90" s="76">
        <v>610</v>
      </c>
      <c r="R90" s="76">
        <v>127</v>
      </c>
      <c r="S90" s="76">
        <v>126</v>
      </c>
      <c r="T90" s="76">
        <v>211</v>
      </c>
      <c r="U90" s="76">
        <v>181</v>
      </c>
      <c r="V90" s="76">
        <v>276</v>
      </c>
      <c r="W90" s="76">
        <v>279</v>
      </c>
      <c r="X90" s="76">
        <v>16</v>
      </c>
      <c r="Y90" s="76">
        <v>24</v>
      </c>
      <c r="Z90" s="76"/>
      <c r="AA90" s="76"/>
      <c r="AB90" s="76"/>
      <c r="AC90" s="76"/>
      <c r="AF90" s="27"/>
    </row>
    <row r="91" spans="1:32">
      <c r="A91" s="74" t="s">
        <v>242</v>
      </c>
      <c r="B91" s="74" t="s">
        <v>243</v>
      </c>
      <c r="C91" s="74" t="s">
        <v>252</v>
      </c>
      <c r="D91" s="74" t="s">
        <v>253</v>
      </c>
      <c r="E91" s="74" t="s">
        <v>254</v>
      </c>
      <c r="F91" s="74" t="s">
        <v>255</v>
      </c>
      <c r="G91" s="74"/>
      <c r="H91" s="74" t="s">
        <v>34</v>
      </c>
      <c r="I91" s="74" t="s">
        <v>47</v>
      </c>
      <c r="J91" s="74" t="s">
        <v>48</v>
      </c>
      <c r="K91" s="74"/>
      <c r="L91" s="74" t="s">
        <v>48</v>
      </c>
      <c r="M91" s="74" t="s">
        <v>48</v>
      </c>
      <c r="N91" s="75">
        <v>192</v>
      </c>
      <c r="O91" s="75">
        <v>37</v>
      </c>
      <c r="P91" s="76">
        <v>94</v>
      </c>
      <c r="Q91" s="76">
        <v>98</v>
      </c>
      <c r="R91" s="76">
        <v>15</v>
      </c>
      <c r="S91" s="76">
        <v>16</v>
      </c>
      <c r="T91" s="76">
        <v>35</v>
      </c>
      <c r="U91" s="76">
        <v>33</v>
      </c>
      <c r="V91" s="76">
        <v>35</v>
      </c>
      <c r="W91" s="76">
        <v>36</v>
      </c>
      <c r="X91" s="76">
        <v>9</v>
      </c>
      <c r="Y91" s="76">
        <v>13</v>
      </c>
      <c r="Z91" s="76"/>
      <c r="AA91" s="76"/>
      <c r="AB91" s="76"/>
      <c r="AC91" s="76"/>
      <c r="AF91" s="27"/>
    </row>
    <row r="92" spans="1:32">
      <c r="A92" s="74" t="s">
        <v>242</v>
      </c>
      <c r="B92" s="74" t="s">
        <v>243</v>
      </c>
      <c r="C92" s="74" t="s">
        <v>256</v>
      </c>
      <c r="D92" s="74" t="s">
        <v>257</v>
      </c>
      <c r="E92" s="74" t="s">
        <v>258</v>
      </c>
      <c r="F92" s="74" t="s">
        <v>259</v>
      </c>
      <c r="G92" s="74"/>
      <c r="H92" s="74" t="s">
        <v>34</v>
      </c>
      <c r="I92" s="74" t="s">
        <v>47</v>
      </c>
      <c r="J92" s="74" t="s">
        <v>48</v>
      </c>
      <c r="K92" s="74"/>
      <c r="L92" s="74" t="s">
        <v>48</v>
      </c>
      <c r="M92" s="74" t="s">
        <v>48</v>
      </c>
      <c r="N92" s="75">
        <v>675</v>
      </c>
      <c r="O92" s="75">
        <v>135</v>
      </c>
      <c r="P92" s="76">
        <v>348</v>
      </c>
      <c r="Q92" s="76">
        <v>327</v>
      </c>
      <c r="R92" s="76">
        <v>47</v>
      </c>
      <c r="S92" s="76">
        <v>56</v>
      </c>
      <c r="T92" s="76">
        <v>125</v>
      </c>
      <c r="U92" s="76">
        <v>133</v>
      </c>
      <c r="V92" s="76">
        <v>141</v>
      </c>
      <c r="W92" s="76">
        <v>125</v>
      </c>
      <c r="X92" s="76">
        <v>35</v>
      </c>
      <c r="Y92" s="76">
        <v>13</v>
      </c>
      <c r="Z92" s="76"/>
      <c r="AA92" s="76"/>
      <c r="AB92" s="76"/>
      <c r="AC92" s="76"/>
      <c r="AF92" s="27"/>
    </row>
    <row r="93" spans="1:32">
      <c r="A93" s="74" t="s">
        <v>242</v>
      </c>
      <c r="B93" s="74" t="s">
        <v>243</v>
      </c>
      <c r="C93" s="74" t="s">
        <v>260</v>
      </c>
      <c r="D93" s="74" t="s">
        <v>261</v>
      </c>
      <c r="E93" s="74" t="s">
        <v>262</v>
      </c>
      <c r="F93" s="74" t="s">
        <v>263</v>
      </c>
      <c r="G93" s="74"/>
      <c r="H93" s="74" t="s">
        <v>34</v>
      </c>
      <c r="I93" s="74" t="s">
        <v>47</v>
      </c>
      <c r="J93" s="74" t="s">
        <v>48</v>
      </c>
      <c r="K93" s="74"/>
      <c r="L93" s="74" t="s">
        <v>48</v>
      </c>
      <c r="M93" s="74" t="s">
        <v>48</v>
      </c>
      <c r="N93" s="75">
        <v>388</v>
      </c>
      <c r="O93" s="75">
        <v>76</v>
      </c>
      <c r="P93" s="76">
        <v>190</v>
      </c>
      <c r="Q93" s="76">
        <v>198</v>
      </c>
      <c r="R93" s="76">
        <v>33</v>
      </c>
      <c r="S93" s="76">
        <v>23</v>
      </c>
      <c r="T93" s="76">
        <v>78</v>
      </c>
      <c r="U93" s="76">
        <v>86</v>
      </c>
      <c r="V93" s="76">
        <v>67</v>
      </c>
      <c r="W93" s="76">
        <v>74</v>
      </c>
      <c r="X93" s="76">
        <v>12</v>
      </c>
      <c r="Y93" s="76">
        <v>15</v>
      </c>
      <c r="Z93" s="76"/>
      <c r="AA93" s="76"/>
      <c r="AB93" s="76"/>
      <c r="AC93" s="76"/>
      <c r="AF93" s="27"/>
    </row>
    <row r="94" spans="1:32">
      <c r="A94" s="74" t="s">
        <v>242</v>
      </c>
      <c r="B94" s="74" t="s">
        <v>243</v>
      </c>
      <c r="C94" s="74" t="s">
        <v>260</v>
      </c>
      <c r="D94" s="74" t="s">
        <v>261</v>
      </c>
      <c r="E94" s="74" t="s">
        <v>262</v>
      </c>
      <c r="F94" s="74" t="s">
        <v>264</v>
      </c>
      <c r="G94" s="74"/>
      <c r="H94" s="74" t="s">
        <v>34</v>
      </c>
      <c r="I94" s="74" t="s">
        <v>47</v>
      </c>
      <c r="J94" s="74" t="s">
        <v>48</v>
      </c>
      <c r="K94" s="74"/>
      <c r="L94" s="74" t="s">
        <v>48</v>
      </c>
      <c r="M94" s="74" t="s">
        <v>48</v>
      </c>
      <c r="N94" s="75">
        <v>1221</v>
      </c>
      <c r="O94" s="75">
        <v>218</v>
      </c>
      <c r="P94" s="76">
        <v>599</v>
      </c>
      <c r="Q94" s="76">
        <v>622</v>
      </c>
      <c r="R94" s="76">
        <v>103</v>
      </c>
      <c r="S94" s="76">
        <v>73</v>
      </c>
      <c r="T94" s="76">
        <v>248</v>
      </c>
      <c r="U94" s="76">
        <v>267</v>
      </c>
      <c r="V94" s="76">
        <v>210</v>
      </c>
      <c r="W94" s="76">
        <v>233</v>
      </c>
      <c r="X94" s="76">
        <v>38</v>
      </c>
      <c r="Y94" s="76">
        <v>49</v>
      </c>
      <c r="Z94" s="76"/>
      <c r="AA94" s="76"/>
      <c r="AB94" s="76"/>
      <c r="AC94" s="76"/>
      <c r="AF94" s="27"/>
    </row>
    <row r="95" spans="1:32">
      <c r="A95" s="74" t="s">
        <v>242</v>
      </c>
      <c r="B95" s="74" t="s">
        <v>243</v>
      </c>
      <c r="C95" s="74" t="s">
        <v>265</v>
      </c>
      <c r="D95" s="74" t="s">
        <v>266</v>
      </c>
      <c r="E95" s="74" t="s">
        <v>267</v>
      </c>
      <c r="F95" s="74" t="s">
        <v>268</v>
      </c>
      <c r="G95" s="74" t="s">
        <v>269</v>
      </c>
      <c r="H95" s="74" t="s">
        <v>34</v>
      </c>
      <c r="I95" s="74" t="s">
        <v>47</v>
      </c>
      <c r="J95" s="74" t="s">
        <v>48</v>
      </c>
      <c r="K95" s="74"/>
      <c r="L95" s="74" t="s">
        <v>48</v>
      </c>
      <c r="M95" s="74" t="s">
        <v>360</v>
      </c>
      <c r="N95" s="75">
        <v>5795</v>
      </c>
      <c r="O95" s="75">
        <v>1159</v>
      </c>
      <c r="P95" s="76">
        <v>2749</v>
      </c>
      <c r="Q95" s="76">
        <v>3046</v>
      </c>
      <c r="R95" s="76">
        <v>505</v>
      </c>
      <c r="S95" s="76">
        <v>632</v>
      </c>
      <c r="T95" s="76">
        <v>1145</v>
      </c>
      <c r="U95" s="76">
        <v>1141</v>
      </c>
      <c r="V95" s="76">
        <v>974</v>
      </c>
      <c r="W95" s="76">
        <v>1130</v>
      </c>
      <c r="X95" s="76">
        <v>125</v>
      </c>
      <c r="Y95" s="76">
        <v>143</v>
      </c>
      <c r="Z95" s="76"/>
      <c r="AA95" s="76"/>
      <c r="AB95" s="76"/>
      <c r="AC95" s="76"/>
      <c r="AF95" s="27"/>
    </row>
    <row r="96" spans="1:32">
      <c r="A96" s="74" t="s">
        <v>242</v>
      </c>
      <c r="B96" s="74" t="s">
        <v>243</v>
      </c>
      <c r="C96" s="74" t="s">
        <v>265</v>
      </c>
      <c r="D96" s="74" t="s">
        <v>266</v>
      </c>
      <c r="E96" s="74" t="s">
        <v>270</v>
      </c>
      <c r="F96" s="74" t="s">
        <v>270</v>
      </c>
      <c r="G96" s="74" t="s">
        <v>271</v>
      </c>
      <c r="H96" s="74" t="s">
        <v>34</v>
      </c>
      <c r="I96" s="74" t="s">
        <v>47</v>
      </c>
      <c r="J96" s="74" t="s">
        <v>48</v>
      </c>
      <c r="K96" s="74"/>
      <c r="L96" s="74" t="s">
        <v>48</v>
      </c>
      <c r="M96" s="74" t="s">
        <v>360</v>
      </c>
      <c r="N96" s="75">
        <v>3653</v>
      </c>
      <c r="O96" s="75">
        <v>741</v>
      </c>
      <c r="P96" s="76">
        <v>1733</v>
      </c>
      <c r="Q96" s="76">
        <v>1920</v>
      </c>
      <c r="R96" s="76">
        <v>318</v>
      </c>
      <c r="S96" s="76">
        <v>398</v>
      </c>
      <c r="T96" s="76">
        <v>722</v>
      </c>
      <c r="U96" s="76">
        <v>720</v>
      </c>
      <c r="V96" s="76">
        <v>614</v>
      </c>
      <c r="W96" s="76">
        <v>712</v>
      </c>
      <c r="X96" s="76">
        <v>79</v>
      </c>
      <c r="Y96" s="76">
        <v>90</v>
      </c>
      <c r="Z96" s="76">
        <v>68</v>
      </c>
      <c r="AA96" s="76">
        <v>24</v>
      </c>
      <c r="AB96" s="76"/>
      <c r="AC96" s="76"/>
      <c r="AF96" s="27"/>
    </row>
    <row r="97" spans="1:32">
      <c r="A97" s="74" t="s">
        <v>242</v>
      </c>
      <c r="B97" s="74" t="s">
        <v>243</v>
      </c>
      <c r="C97" s="74" t="s">
        <v>265</v>
      </c>
      <c r="D97" s="74" t="s">
        <v>266</v>
      </c>
      <c r="E97" s="74" t="s">
        <v>267</v>
      </c>
      <c r="F97" s="74" t="s">
        <v>272</v>
      </c>
      <c r="G97" s="74"/>
      <c r="H97" s="74" t="s">
        <v>34</v>
      </c>
      <c r="I97" s="74" t="s">
        <v>47</v>
      </c>
      <c r="J97" s="74" t="s">
        <v>48</v>
      </c>
      <c r="K97" s="74"/>
      <c r="L97" s="74" t="s">
        <v>48</v>
      </c>
      <c r="M97" s="74" t="s">
        <v>48</v>
      </c>
      <c r="N97" s="75">
        <v>1768</v>
      </c>
      <c r="O97" s="75">
        <v>340</v>
      </c>
      <c r="P97" s="76">
        <v>839</v>
      </c>
      <c r="Q97" s="76">
        <v>929</v>
      </c>
      <c r="R97" s="76">
        <v>154</v>
      </c>
      <c r="S97" s="76">
        <v>193</v>
      </c>
      <c r="T97" s="76">
        <v>350</v>
      </c>
      <c r="U97" s="76">
        <v>348</v>
      </c>
      <c r="V97" s="76">
        <v>297</v>
      </c>
      <c r="W97" s="76">
        <v>345</v>
      </c>
      <c r="X97" s="76">
        <v>38</v>
      </c>
      <c r="Y97" s="76">
        <v>43</v>
      </c>
      <c r="Z97" s="76"/>
      <c r="AA97" s="76"/>
      <c r="AB97" s="76"/>
      <c r="AC97" s="76"/>
      <c r="AF97" s="27"/>
    </row>
    <row r="98" spans="1:32">
      <c r="A98" s="74" t="s">
        <v>242</v>
      </c>
      <c r="B98" s="74" t="s">
        <v>243</v>
      </c>
      <c r="C98" s="74" t="s">
        <v>265</v>
      </c>
      <c r="D98" s="74" t="s">
        <v>266</v>
      </c>
      <c r="E98" s="74" t="s">
        <v>273</v>
      </c>
      <c r="F98" s="74" t="s">
        <v>274</v>
      </c>
      <c r="G98" s="74" t="s">
        <v>275</v>
      </c>
      <c r="H98" s="74" t="s">
        <v>34</v>
      </c>
      <c r="I98" s="74" t="s">
        <v>47</v>
      </c>
      <c r="J98" s="74" t="s">
        <v>48</v>
      </c>
      <c r="K98" s="74"/>
      <c r="L98" s="74" t="s">
        <v>48</v>
      </c>
      <c r="M98" s="74" t="s">
        <v>360</v>
      </c>
      <c r="N98" s="75">
        <v>9087</v>
      </c>
      <c r="O98" s="75">
        <v>1829</v>
      </c>
      <c r="P98" s="76">
        <v>4311</v>
      </c>
      <c r="Q98" s="76">
        <v>4776</v>
      </c>
      <c r="R98" s="76">
        <v>791</v>
      </c>
      <c r="S98" s="76">
        <v>990</v>
      </c>
      <c r="T98" s="76">
        <v>1797</v>
      </c>
      <c r="U98" s="76">
        <v>1790</v>
      </c>
      <c r="V98" s="76">
        <v>1527</v>
      </c>
      <c r="W98" s="76">
        <v>1772</v>
      </c>
      <c r="X98" s="76">
        <v>196</v>
      </c>
      <c r="Y98" s="76">
        <v>224</v>
      </c>
      <c r="Z98" s="76">
        <v>87</v>
      </c>
      <c r="AA98" s="76">
        <v>29</v>
      </c>
      <c r="AB98" s="76"/>
      <c r="AC98" s="76"/>
      <c r="AF98" s="27"/>
    </row>
    <row r="99" spans="1:32">
      <c r="A99" s="74" t="s">
        <v>242</v>
      </c>
      <c r="B99" s="74" t="s">
        <v>243</v>
      </c>
      <c r="C99" s="74" t="s">
        <v>265</v>
      </c>
      <c r="D99" s="74" t="s">
        <v>266</v>
      </c>
      <c r="E99" s="74" t="s">
        <v>270</v>
      </c>
      <c r="F99" s="74" t="s">
        <v>276</v>
      </c>
      <c r="G99" s="74"/>
      <c r="H99" s="74" t="s">
        <v>34</v>
      </c>
      <c r="I99" s="74" t="s">
        <v>47</v>
      </c>
      <c r="J99" s="74" t="s">
        <v>48</v>
      </c>
      <c r="K99" s="74"/>
      <c r="L99" s="74" t="s">
        <v>48</v>
      </c>
      <c r="M99" s="74" t="s">
        <v>360</v>
      </c>
      <c r="N99" s="75">
        <v>5506</v>
      </c>
      <c r="O99" s="75">
        <v>1110</v>
      </c>
      <c r="P99" s="76">
        <v>2612</v>
      </c>
      <c r="Q99" s="76">
        <v>2894</v>
      </c>
      <c r="R99" s="76">
        <v>480</v>
      </c>
      <c r="S99" s="76">
        <v>600</v>
      </c>
      <c r="T99" s="76">
        <v>1088</v>
      </c>
      <c r="U99" s="76">
        <v>1085</v>
      </c>
      <c r="V99" s="76">
        <v>925</v>
      </c>
      <c r="W99" s="76">
        <v>1074</v>
      </c>
      <c r="X99" s="76">
        <v>119</v>
      </c>
      <c r="Y99" s="76">
        <v>135</v>
      </c>
      <c r="Z99" s="76">
        <v>91</v>
      </c>
      <c r="AA99" s="76">
        <v>27</v>
      </c>
      <c r="AB99" s="76"/>
      <c r="AC99" s="76"/>
      <c r="AF99" s="27"/>
    </row>
    <row r="100" spans="1:32">
      <c r="A100" s="74" t="s">
        <v>242</v>
      </c>
      <c r="B100" s="74" t="s">
        <v>243</v>
      </c>
      <c r="C100" s="74" t="s">
        <v>265</v>
      </c>
      <c r="D100" s="74" t="s">
        <v>266</v>
      </c>
      <c r="E100" s="74" t="s">
        <v>277</v>
      </c>
      <c r="F100" s="74" t="s">
        <v>278</v>
      </c>
      <c r="G100" s="74"/>
      <c r="H100" s="74" t="s">
        <v>34</v>
      </c>
      <c r="I100" s="74" t="s">
        <v>47</v>
      </c>
      <c r="J100" s="74" t="s">
        <v>48</v>
      </c>
      <c r="K100" s="74"/>
      <c r="L100" s="74" t="s">
        <v>48</v>
      </c>
      <c r="M100" s="74" t="s">
        <v>48</v>
      </c>
      <c r="N100" s="75">
        <v>3798</v>
      </c>
      <c r="O100" s="75">
        <v>870</v>
      </c>
      <c r="P100" s="76">
        <v>1802</v>
      </c>
      <c r="Q100" s="76">
        <v>1996</v>
      </c>
      <c r="R100" s="76">
        <v>331</v>
      </c>
      <c r="S100" s="76">
        <v>414</v>
      </c>
      <c r="T100" s="76">
        <v>751</v>
      </c>
      <c r="U100" s="76">
        <v>748</v>
      </c>
      <c r="V100" s="76">
        <v>638</v>
      </c>
      <c r="W100" s="76">
        <v>741</v>
      </c>
      <c r="X100" s="76">
        <v>82</v>
      </c>
      <c r="Y100" s="76">
        <v>93</v>
      </c>
      <c r="Z100" s="76"/>
      <c r="AA100" s="76"/>
      <c r="AB100" s="76"/>
      <c r="AC100" s="76"/>
      <c r="AF100" s="27"/>
    </row>
    <row r="101" spans="1:32">
      <c r="A101" s="74" t="s">
        <v>242</v>
      </c>
      <c r="B101" s="74" t="s">
        <v>243</v>
      </c>
      <c r="C101" s="74" t="s">
        <v>265</v>
      </c>
      <c r="D101" s="74" t="s">
        <v>266</v>
      </c>
      <c r="E101" s="74" t="s">
        <v>267</v>
      </c>
      <c r="F101" s="74" t="s">
        <v>279</v>
      </c>
      <c r="G101" s="74" t="s">
        <v>280</v>
      </c>
      <c r="H101" s="74" t="s">
        <v>34</v>
      </c>
      <c r="I101" s="74" t="s">
        <v>47</v>
      </c>
      <c r="J101" s="74" t="s">
        <v>48</v>
      </c>
      <c r="K101" s="74"/>
      <c r="L101" s="74" t="s">
        <v>48</v>
      </c>
      <c r="M101" s="74" t="s">
        <v>360</v>
      </c>
      <c r="N101" s="75">
        <v>15153</v>
      </c>
      <c r="O101" s="75">
        <v>3037</v>
      </c>
      <c r="P101" s="76">
        <v>7189</v>
      </c>
      <c r="Q101" s="76">
        <v>7964</v>
      </c>
      <c r="R101" s="76">
        <v>1320</v>
      </c>
      <c r="S101" s="76">
        <v>1652</v>
      </c>
      <c r="T101" s="76">
        <v>2996</v>
      </c>
      <c r="U101" s="76">
        <v>2984</v>
      </c>
      <c r="V101" s="76">
        <v>2546</v>
      </c>
      <c r="W101" s="76">
        <v>2955</v>
      </c>
      <c r="X101" s="76">
        <v>327</v>
      </c>
      <c r="Y101" s="76">
        <v>373</v>
      </c>
      <c r="Z101" s="76">
        <v>58</v>
      </c>
      <c r="AA101" s="76">
        <v>18</v>
      </c>
      <c r="AB101" s="76"/>
      <c r="AC101" s="76"/>
      <c r="AF101" s="27"/>
    </row>
    <row r="102" spans="1:32">
      <c r="A102" s="74" t="s">
        <v>242</v>
      </c>
      <c r="B102" s="74" t="s">
        <v>243</v>
      </c>
      <c r="C102" s="74" t="s">
        <v>265</v>
      </c>
      <c r="D102" s="74" t="s">
        <v>266</v>
      </c>
      <c r="E102" s="74" t="s">
        <v>273</v>
      </c>
      <c r="F102" s="74" t="s">
        <v>281</v>
      </c>
      <c r="G102" s="74" t="s">
        <v>282</v>
      </c>
      <c r="H102" s="74" t="s">
        <v>34</v>
      </c>
      <c r="I102" s="74" t="s">
        <v>47</v>
      </c>
      <c r="J102" s="74" t="s">
        <v>48</v>
      </c>
      <c r="K102" s="74"/>
      <c r="L102" s="74" t="s">
        <v>48</v>
      </c>
      <c r="M102" s="74" t="s">
        <v>360</v>
      </c>
      <c r="N102" s="75">
        <v>26723</v>
      </c>
      <c r="O102" s="75">
        <v>5353</v>
      </c>
      <c r="P102" s="76">
        <v>12677</v>
      </c>
      <c r="Q102" s="76">
        <v>14046</v>
      </c>
      <c r="R102" s="76">
        <v>2328</v>
      </c>
      <c r="S102" s="76">
        <v>2913</v>
      </c>
      <c r="T102" s="76">
        <v>5283</v>
      </c>
      <c r="U102" s="76">
        <v>5265</v>
      </c>
      <c r="V102" s="76">
        <v>4489</v>
      </c>
      <c r="W102" s="76">
        <v>5211</v>
      </c>
      <c r="X102" s="76">
        <v>577</v>
      </c>
      <c r="Y102" s="76">
        <v>657</v>
      </c>
      <c r="Z102" s="76">
        <v>63</v>
      </c>
      <c r="AA102" s="76">
        <v>21</v>
      </c>
      <c r="AB102" s="76"/>
      <c r="AC102" s="76"/>
      <c r="AF102" s="27"/>
    </row>
    <row r="103" spans="1:32">
      <c r="A103" s="74" t="s">
        <v>242</v>
      </c>
      <c r="B103" s="74" t="s">
        <v>243</v>
      </c>
      <c r="C103" s="74" t="s">
        <v>265</v>
      </c>
      <c r="D103" s="74" t="s">
        <v>266</v>
      </c>
      <c r="E103" s="74" t="s">
        <v>270</v>
      </c>
      <c r="F103" s="74" t="s">
        <v>283</v>
      </c>
      <c r="G103" s="74"/>
      <c r="H103" s="74" t="s">
        <v>34</v>
      </c>
      <c r="I103" s="74" t="s">
        <v>47</v>
      </c>
      <c r="J103" s="74" t="s">
        <v>48</v>
      </c>
      <c r="K103" s="74"/>
      <c r="L103" s="74" t="s">
        <v>48</v>
      </c>
      <c r="M103" s="74" t="s">
        <v>48</v>
      </c>
      <c r="N103" s="75">
        <v>2831</v>
      </c>
      <c r="O103" s="75">
        <v>555</v>
      </c>
      <c r="P103" s="76">
        <v>1343</v>
      </c>
      <c r="Q103" s="76">
        <v>1488</v>
      </c>
      <c r="R103" s="76">
        <v>247</v>
      </c>
      <c r="S103" s="76">
        <v>309</v>
      </c>
      <c r="T103" s="76">
        <v>559</v>
      </c>
      <c r="U103" s="76">
        <v>557</v>
      </c>
      <c r="V103" s="76">
        <v>476</v>
      </c>
      <c r="W103" s="76">
        <v>552</v>
      </c>
      <c r="X103" s="76">
        <v>61</v>
      </c>
      <c r="Y103" s="76">
        <v>70</v>
      </c>
      <c r="Z103" s="76"/>
      <c r="AA103" s="76"/>
      <c r="AB103" s="76"/>
      <c r="AC103" s="76"/>
      <c r="AF103" s="27"/>
    </row>
    <row r="104" spans="1:32" s="78" customFormat="1">
      <c r="A104" s="74" t="s">
        <v>242</v>
      </c>
      <c r="B104" s="74" t="s">
        <v>243</v>
      </c>
      <c r="C104" s="74" t="s">
        <v>265</v>
      </c>
      <c r="D104" s="74" t="s">
        <v>266</v>
      </c>
      <c r="E104" s="74" t="s">
        <v>273</v>
      </c>
      <c r="F104" s="74" t="s">
        <v>273</v>
      </c>
      <c r="G104" s="74"/>
      <c r="H104" s="74" t="s">
        <v>34</v>
      </c>
      <c r="I104" s="74" t="s">
        <v>47</v>
      </c>
      <c r="J104" s="74" t="s">
        <v>48</v>
      </c>
      <c r="K104" s="74"/>
      <c r="L104" s="74" t="s">
        <v>48</v>
      </c>
      <c r="M104" s="74" t="s">
        <v>48</v>
      </c>
      <c r="N104" s="75">
        <v>196</v>
      </c>
      <c r="O104" s="75">
        <v>35</v>
      </c>
      <c r="P104" s="76">
        <v>93</v>
      </c>
      <c r="Q104" s="76">
        <v>103</v>
      </c>
      <c r="R104" s="76">
        <v>17</v>
      </c>
      <c r="S104" s="76">
        <v>21</v>
      </c>
      <c r="T104" s="76">
        <v>39</v>
      </c>
      <c r="U104" s="76">
        <v>39</v>
      </c>
      <c r="V104" s="76">
        <v>33</v>
      </c>
      <c r="W104" s="76">
        <v>38</v>
      </c>
      <c r="X104" s="76">
        <v>4</v>
      </c>
      <c r="Y104" s="76">
        <v>5</v>
      </c>
      <c r="Z104" s="76"/>
      <c r="AA104" s="76"/>
      <c r="AB104" s="76"/>
      <c r="AC104" s="76"/>
      <c r="AF104" s="79"/>
    </row>
    <row r="105" spans="1:32">
      <c r="A105" s="74" t="s">
        <v>242</v>
      </c>
      <c r="B105" s="74" t="s">
        <v>243</v>
      </c>
      <c r="C105" s="74" t="s">
        <v>265</v>
      </c>
      <c r="D105" s="74" t="s">
        <v>266</v>
      </c>
      <c r="E105" s="74" t="s">
        <v>284</v>
      </c>
      <c r="F105" s="74" t="s">
        <v>285</v>
      </c>
      <c r="G105" s="74"/>
      <c r="H105" s="74" t="s">
        <v>34</v>
      </c>
      <c r="I105" s="74" t="s">
        <v>47</v>
      </c>
      <c r="J105" s="74" t="s">
        <v>48</v>
      </c>
      <c r="K105" s="74"/>
      <c r="L105" s="74" t="s">
        <v>48</v>
      </c>
      <c r="M105" s="74" t="s">
        <v>48</v>
      </c>
      <c r="N105" s="75">
        <v>1347</v>
      </c>
      <c r="O105" s="75">
        <v>719</v>
      </c>
      <c r="P105" s="76">
        <v>639</v>
      </c>
      <c r="Q105" s="76">
        <v>708</v>
      </c>
      <c r="R105" s="76">
        <v>117</v>
      </c>
      <c r="S105" s="76">
        <v>147</v>
      </c>
      <c r="T105" s="76">
        <v>267</v>
      </c>
      <c r="U105" s="76">
        <v>265</v>
      </c>
      <c r="V105" s="76">
        <v>226</v>
      </c>
      <c r="W105" s="76">
        <v>263</v>
      </c>
      <c r="X105" s="76">
        <v>29</v>
      </c>
      <c r="Y105" s="76">
        <v>33</v>
      </c>
      <c r="Z105" s="76"/>
      <c r="AA105" s="76"/>
      <c r="AB105" s="76"/>
      <c r="AC105" s="76"/>
      <c r="AF105" s="27"/>
    </row>
    <row r="106" spans="1:32">
      <c r="A106" s="74" t="s">
        <v>195</v>
      </c>
      <c r="B106" s="74" t="s">
        <v>196</v>
      </c>
      <c r="C106" s="74" t="s">
        <v>239</v>
      </c>
      <c r="D106" s="74" t="s">
        <v>240</v>
      </c>
      <c r="E106" s="74" t="s">
        <v>239</v>
      </c>
      <c r="F106" s="74" t="s">
        <v>239</v>
      </c>
      <c r="G106" s="74" t="s">
        <v>241</v>
      </c>
      <c r="H106" s="74" t="s">
        <v>34</v>
      </c>
      <c r="I106" s="74" t="s">
        <v>35</v>
      </c>
      <c r="J106" s="74" t="s">
        <v>54</v>
      </c>
      <c r="K106" s="74"/>
      <c r="L106" s="74" t="s">
        <v>37</v>
      </c>
      <c r="M106" s="74" t="s">
        <v>38</v>
      </c>
      <c r="N106" s="75">
        <v>18966</v>
      </c>
      <c r="O106" s="75">
        <v>3161</v>
      </c>
      <c r="P106" s="76">
        <v>9712</v>
      </c>
      <c r="Q106" s="76">
        <v>9254</v>
      </c>
      <c r="R106" s="76">
        <v>1733</v>
      </c>
      <c r="S106" s="76">
        <v>1726</v>
      </c>
      <c r="T106" s="76">
        <v>3679</v>
      </c>
      <c r="U106" s="76">
        <v>3460</v>
      </c>
      <c r="V106" s="76">
        <v>3623</v>
      </c>
      <c r="W106" s="76">
        <v>3186</v>
      </c>
      <c r="X106" s="76">
        <v>677</v>
      </c>
      <c r="Y106" s="76">
        <v>882</v>
      </c>
      <c r="Z106" s="76"/>
      <c r="AA106" s="76"/>
      <c r="AB106" s="76"/>
      <c r="AC106" s="76"/>
      <c r="AF106" s="27"/>
    </row>
    <row r="107" spans="1:32">
      <c r="A107" s="74" t="s">
        <v>66</v>
      </c>
      <c r="B107" s="74" t="s">
        <v>67</v>
      </c>
      <c r="C107" s="74" t="s">
        <v>122</v>
      </c>
      <c r="D107" s="74" t="s">
        <v>123</v>
      </c>
      <c r="E107" s="74" t="s">
        <v>122</v>
      </c>
      <c r="F107" s="74" t="s">
        <v>124</v>
      </c>
      <c r="G107" s="74"/>
      <c r="H107" s="74" t="s">
        <v>34</v>
      </c>
      <c r="I107" s="74" t="s">
        <v>35</v>
      </c>
      <c r="J107" s="74" t="s">
        <v>36</v>
      </c>
      <c r="K107" s="74"/>
      <c r="L107" s="74" t="s">
        <v>72</v>
      </c>
      <c r="M107" s="74" t="s">
        <v>38</v>
      </c>
      <c r="N107" s="75">
        <v>3000</v>
      </c>
      <c r="O107" s="75">
        <v>500</v>
      </c>
      <c r="P107" s="76">
        <v>1461</v>
      </c>
      <c r="Q107" s="76">
        <v>1539</v>
      </c>
      <c r="R107" s="76">
        <v>190</v>
      </c>
      <c r="S107" s="76">
        <v>183</v>
      </c>
      <c r="T107" s="76">
        <v>681</v>
      </c>
      <c r="U107" s="76">
        <v>702</v>
      </c>
      <c r="V107" s="76">
        <v>532</v>
      </c>
      <c r="W107" s="76">
        <v>582</v>
      </c>
      <c r="X107" s="76">
        <v>58</v>
      </c>
      <c r="Y107" s="76">
        <v>72</v>
      </c>
      <c r="Z107" s="76"/>
      <c r="AA107" s="76"/>
      <c r="AB107" s="76"/>
      <c r="AC107" s="76"/>
      <c r="AF107" s="27"/>
    </row>
    <row r="108" spans="1:32">
      <c r="A108" s="74" t="s">
        <v>286</v>
      </c>
      <c r="B108" s="74" t="s">
        <v>287</v>
      </c>
      <c r="C108" s="74" t="s">
        <v>289</v>
      </c>
      <c r="D108" s="74" t="s">
        <v>290</v>
      </c>
      <c r="E108" s="74" t="s">
        <v>291</v>
      </c>
      <c r="F108" s="74" t="s">
        <v>292</v>
      </c>
      <c r="G108" s="74" t="s">
        <v>293</v>
      </c>
      <c r="H108" s="74" t="s">
        <v>41</v>
      </c>
      <c r="I108" s="74" t="s">
        <v>35</v>
      </c>
      <c r="J108" s="74" t="s">
        <v>78</v>
      </c>
      <c r="K108" s="74"/>
      <c r="L108" s="74" t="s">
        <v>44</v>
      </c>
      <c r="M108" s="74" t="s">
        <v>38</v>
      </c>
      <c r="N108" s="75">
        <v>2996</v>
      </c>
      <c r="O108" s="75">
        <v>736</v>
      </c>
      <c r="P108" s="76">
        <v>1402</v>
      </c>
      <c r="Q108" s="76">
        <v>1594</v>
      </c>
      <c r="R108" s="76">
        <v>177</v>
      </c>
      <c r="S108" s="76">
        <v>257</v>
      </c>
      <c r="T108" s="76">
        <v>518</v>
      </c>
      <c r="U108" s="76">
        <v>550</v>
      </c>
      <c r="V108" s="76">
        <v>545</v>
      </c>
      <c r="W108" s="76">
        <v>686</v>
      </c>
      <c r="X108" s="76">
        <v>162</v>
      </c>
      <c r="Y108" s="76">
        <v>101</v>
      </c>
      <c r="Z108" s="76"/>
      <c r="AA108" s="76"/>
      <c r="AB108" s="76"/>
      <c r="AC108" s="76"/>
      <c r="AF108" s="27"/>
    </row>
    <row r="109" spans="1:32">
      <c r="A109" s="74" t="s">
        <v>286</v>
      </c>
      <c r="B109" s="74" t="s">
        <v>287</v>
      </c>
      <c r="C109" s="74" t="s">
        <v>289</v>
      </c>
      <c r="D109" s="74" t="s">
        <v>290</v>
      </c>
      <c r="E109" s="74" t="s">
        <v>294</v>
      </c>
      <c r="F109" s="74" t="s">
        <v>295</v>
      </c>
      <c r="G109" s="74" t="s">
        <v>296</v>
      </c>
      <c r="H109" s="74" t="s">
        <v>46</v>
      </c>
      <c r="I109" s="74" t="s">
        <v>35</v>
      </c>
      <c r="J109" s="74" t="s">
        <v>78</v>
      </c>
      <c r="K109" s="74"/>
      <c r="L109" s="74" t="s">
        <v>44</v>
      </c>
      <c r="M109" s="74" t="s">
        <v>38</v>
      </c>
      <c r="N109" s="75">
        <v>7000</v>
      </c>
      <c r="O109" s="75">
        <v>1726</v>
      </c>
      <c r="P109" s="76">
        <v>3277</v>
      </c>
      <c r="Q109" s="76">
        <v>3723</v>
      </c>
      <c r="R109" s="76">
        <v>413</v>
      </c>
      <c r="S109" s="76">
        <v>601</v>
      </c>
      <c r="T109" s="76">
        <v>1211</v>
      </c>
      <c r="U109" s="76">
        <v>1285</v>
      </c>
      <c r="V109" s="76">
        <v>1274</v>
      </c>
      <c r="W109" s="76">
        <v>1602</v>
      </c>
      <c r="X109" s="76">
        <v>379</v>
      </c>
      <c r="Y109" s="76">
        <v>235</v>
      </c>
      <c r="Z109" s="76"/>
      <c r="AA109" s="76"/>
      <c r="AB109" s="76"/>
      <c r="AC109" s="76"/>
      <c r="AF109" s="27"/>
    </row>
    <row r="110" spans="1:32">
      <c r="A110" s="74" t="s">
        <v>29</v>
      </c>
      <c r="B110" s="74" t="s">
        <v>30</v>
      </c>
      <c r="C110" s="74" t="s">
        <v>59</v>
      </c>
      <c r="D110" s="74" t="s">
        <v>60</v>
      </c>
      <c r="E110" s="74" t="s">
        <v>61</v>
      </c>
      <c r="F110" s="74" t="s">
        <v>62</v>
      </c>
      <c r="G110" s="74"/>
      <c r="H110" s="74" t="s">
        <v>34</v>
      </c>
      <c r="I110" s="74" t="s">
        <v>47</v>
      </c>
      <c r="J110" s="74" t="s">
        <v>48</v>
      </c>
      <c r="K110" s="74"/>
      <c r="L110" s="74" t="s">
        <v>48</v>
      </c>
      <c r="M110" s="74" t="s">
        <v>48</v>
      </c>
      <c r="N110" s="75">
        <v>2630</v>
      </c>
      <c r="O110" s="75">
        <v>526</v>
      </c>
      <c r="P110" s="76">
        <v>1238</v>
      </c>
      <c r="Q110" s="76">
        <v>1392</v>
      </c>
      <c r="R110" s="76">
        <v>272</v>
      </c>
      <c r="S110" s="76">
        <v>257</v>
      </c>
      <c r="T110" s="76">
        <v>497</v>
      </c>
      <c r="U110" s="76">
        <v>455</v>
      </c>
      <c r="V110" s="76">
        <v>421</v>
      </c>
      <c r="W110" s="76">
        <v>579</v>
      </c>
      <c r="X110" s="76">
        <v>48</v>
      </c>
      <c r="Y110" s="76">
        <v>101</v>
      </c>
      <c r="Z110" s="76"/>
      <c r="AA110" s="76"/>
      <c r="AB110" s="76"/>
      <c r="AC110" s="76"/>
      <c r="AF110" s="27"/>
    </row>
    <row r="111" spans="1:32">
      <c r="A111" s="74" t="s">
        <v>29</v>
      </c>
      <c r="B111" s="74" t="s">
        <v>30</v>
      </c>
      <c r="C111" s="74" t="s">
        <v>59</v>
      </c>
      <c r="D111" s="74" t="s">
        <v>60</v>
      </c>
      <c r="E111" s="74" t="s">
        <v>63</v>
      </c>
      <c r="F111" s="74" t="s">
        <v>64</v>
      </c>
      <c r="G111" s="74"/>
      <c r="H111" s="74" t="s">
        <v>34</v>
      </c>
      <c r="I111" s="74" t="s">
        <v>47</v>
      </c>
      <c r="J111" s="74" t="s">
        <v>48</v>
      </c>
      <c r="K111" s="74"/>
      <c r="L111" s="74" t="s">
        <v>48</v>
      </c>
      <c r="M111" s="74" t="s">
        <v>48</v>
      </c>
      <c r="N111" s="75">
        <v>1100</v>
      </c>
      <c r="O111" s="75">
        <v>220</v>
      </c>
      <c r="P111" s="76">
        <v>518</v>
      </c>
      <c r="Q111" s="76">
        <v>582</v>
      </c>
      <c r="R111" s="76">
        <v>114</v>
      </c>
      <c r="S111" s="76">
        <v>108</v>
      </c>
      <c r="T111" s="76">
        <v>208</v>
      </c>
      <c r="U111" s="76">
        <v>190</v>
      </c>
      <c r="V111" s="76">
        <v>176</v>
      </c>
      <c r="W111" s="76">
        <v>242</v>
      </c>
      <c r="X111" s="76">
        <v>20</v>
      </c>
      <c r="Y111" s="76">
        <v>42</v>
      </c>
      <c r="Z111" s="76"/>
      <c r="AA111" s="76"/>
      <c r="AB111" s="76"/>
      <c r="AC111" s="76"/>
      <c r="AF111" s="27"/>
    </row>
    <row r="112" spans="1:32" ht="15.4" customHeight="1">
      <c r="A112" s="74" t="s">
        <v>29</v>
      </c>
      <c r="B112" s="74" t="s">
        <v>30</v>
      </c>
      <c r="C112" s="74" t="s">
        <v>59</v>
      </c>
      <c r="D112" s="74" t="s">
        <v>60</v>
      </c>
      <c r="E112" s="74" t="s">
        <v>61</v>
      </c>
      <c r="F112" s="74" t="s">
        <v>65</v>
      </c>
      <c r="G112" s="74"/>
      <c r="H112" s="74" t="s">
        <v>34</v>
      </c>
      <c r="I112" s="74" t="s">
        <v>47</v>
      </c>
      <c r="J112" s="74" t="s">
        <v>48</v>
      </c>
      <c r="K112" s="74"/>
      <c r="L112" s="74" t="s">
        <v>48</v>
      </c>
      <c r="M112" s="74" t="s">
        <v>48</v>
      </c>
      <c r="N112" s="75">
        <v>1755</v>
      </c>
      <c r="O112" s="75">
        <v>351</v>
      </c>
      <c r="P112" s="76">
        <v>826</v>
      </c>
      <c r="Q112" s="76">
        <v>929</v>
      </c>
      <c r="R112" s="76">
        <v>182</v>
      </c>
      <c r="S112" s="76">
        <v>172</v>
      </c>
      <c r="T112" s="76">
        <v>332</v>
      </c>
      <c r="U112" s="76">
        <v>304</v>
      </c>
      <c r="V112" s="76">
        <v>280</v>
      </c>
      <c r="W112" s="76">
        <v>385</v>
      </c>
      <c r="X112" s="76">
        <v>32</v>
      </c>
      <c r="Y112" s="76">
        <v>68</v>
      </c>
      <c r="Z112" s="76"/>
      <c r="AA112" s="76"/>
      <c r="AB112" s="76"/>
      <c r="AC112" s="76"/>
      <c r="AF112" s="27"/>
    </row>
    <row r="113" spans="1:32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30">
        <f>SUBTOTAL(109,Table5[Displaced Population (Individuals)])</f>
        <v>762535</v>
      </c>
      <c r="O113" s="30">
        <f>SUBTOTAL(109,Table5[Displaced Population (HH)])</f>
        <v>139921</v>
      </c>
      <c r="P113" s="29">
        <f>SUM(Table5[Male])</f>
        <v>387787</v>
      </c>
      <c r="Q113" s="29">
        <f>SUM(Table5[Female])</f>
        <v>374748</v>
      </c>
      <c r="R113" s="29">
        <f>SUM(Table5[0-4 M])</f>
        <v>62831</v>
      </c>
      <c r="S113" s="29">
        <f>SUM(Table5[0-4 F])</f>
        <v>58605</v>
      </c>
      <c r="T113" s="29">
        <f>SUM(Table5[5-17 M])</f>
        <v>124692</v>
      </c>
      <c r="U113" s="29">
        <f>SUM(Table5[5-17 F])</f>
        <v>119156</v>
      </c>
      <c r="V113" s="29">
        <f>SUM(Table5[18-59 M])</f>
        <v>161176</v>
      </c>
      <c r="W113" s="29">
        <f>SUM(Table5[18-59 F])</f>
        <v>158055</v>
      </c>
      <c r="X113" s="29">
        <f>SUM(Table5[60+ M])</f>
        <v>40326</v>
      </c>
      <c r="Y113" s="29">
        <f>SUM(Table5[60+ F])</f>
        <v>37694</v>
      </c>
      <c r="Z113" s="29">
        <f>SUM(Table5[Sudan Returnees (Individuals)])</f>
        <v>29852</v>
      </c>
      <c r="AA113" s="29">
        <f>SUM(Table5[Sudan Returnees (HHs)])</f>
        <v>4071</v>
      </c>
      <c r="AB113" s="29">
        <f>SUM(Table5[Other Returnees (Individuals)])</f>
        <v>4084</v>
      </c>
      <c r="AC113" s="29">
        <f>SUM(Table5[Other returnees (HHs)])</f>
        <v>553</v>
      </c>
      <c r="AF113" s="27"/>
    </row>
    <row r="114" spans="1:32">
      <c r="AF114" s="27"/>
    </row>
    <row r="115" spans="1:32">
      <c r="AF115" s="27"/>
    </row>
    <row r="116" spans="1:32">
      <c r="AF116" s="27"/>
    </row>
    <row r="117" spans="1:32">
      <c r="AF117" s="27"/>
    </row>
    <row r="118" spans="1:32">
      <c r="AF118" s="27"/>
    </row>
    <row r="119" spans="1:32">
      <c r="AF119" s="27"/>
    </row>
    <row r="120" spans="1:32">
      <c r="AF120" s="27"/>
    </row>
    <row r="121" spans="1:32">
      <c r="AF121" s="27"/>
    </row>
    <row r="122" spans="1:32">
      <c r="AF122" s="27"/>
    </row>
    <row r="123" spans="1:32">
      <c r="AF123" s="27"/>
    </row>
    <row r="124" spans="1:32">
      <c r="AF124" s="27"/>
    </row>
  </sheetData>
  <mergeCells count="1">
    <mergeCell ref="I2:J2"/>
  </mergeCells>
  <phoneticPr fontId="7" type="noConversion"/>
  <conditionalFormatting sqref="F112 F7:F109">
    <cfRule type="duplicateValues" dxfId="490" priority="8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zoomScaleNormal="100" workbookViewId="0">
      <selection activeCell="B23" sqref="B23"/>
    </sheetView>
  </sheetViews>
  <sheetFormatPr defaultColWidth="9" defaultRowHeight="14.25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25" style="6" bestFit="1" customWidth="1"/>
    <col min="6" max="6" width="11.375" style="6" bestFit="1" customWidth="1"/>
    <col min="7" max="7" width="30.5" style="6" bestFit="1" customWidth="1"/>
    <col min="8" max="8" width="24.375" style="6" bestFit="1" customWidth="1"/>
    <col min="9" max="9" width="3.25" style="6" customWidth="1"/>
    <col min="10" max="10" width="16.625" style="6" bestFit="1" customWidth="1"/>
    <col min="11" max="11" width="30.5" style="6" bestFit="1" customWidth="1"/>
    <col min="12" max="12" width="24.375" style="6" bestFit="1" customWidth="1"/>
    <col min="13" max="13" width="35.875" style="6" bestFit="1" customWidth="1"/>
    <col min="14" max="14" width="27.375" bestFit="1" customWidth="1"/>
    <col min="15" max="15" width="35.75" style="6" bestFit="1" customWidth="1"/>
    <col min="16" max="16" width="27.25" style="6" bestFit="1" customWidth="1"/>
    <col min="17" max="17" width="30.5" style="6" bestFit="1" customWidth="1"/>
    <col min="18" max="18" width="24.25" style="6" bestFit="1" customWidth="1"/>
    <col min="19" max="16384" width="9" style="6"/>
  </cols>
  <sheetData>
    <row r="2" spans="1:18">
      <c r="O2"/>
      <c r="P2"/>
      <c r="Q2"/>
      <c r="R2"/>
    </row>
    <row r="3" spans="1:18">
      <c r="O3"/>
      <c r="P3"/>
      <c r="Q3"/>
      <c r="R3"/>
    </row>
    <row r="4" spans="1:18">
      <c r="O4"/>
      <c r="P4"/>
      <c r="Q4"/>
      <c r="R4"/>
    </row>
    <row r="5" spans="1:18">
      <c r="O5"/>
      <c r="P5"/>
      <c r="Q5"/>
      <c r="R5"/>
    </row>
    <row r="6" spans="1:18">
      <c r="O6"/>
      <c r="P6"/>
      <c r="Q6"/>
      <c r="R6"/>
    </row>
    <row r="7" spans="1:18">
      <c r="O7"/>
      <c r="P7"/>
      <c r="Q7"/>
      <c r="R7"/>
    </row>
    <row r="8" spans="1:18">
      <c r="O8"/>
      <c r="P8"/>
      <c r="Q8"/>
      <c r="R8"/>
    </row>
    <row r="9" spans="1:18">
      <c r="O9"/>
      <c r="P9"/>
      <c r="Q9"/>
      <c r="R9"/>
    </row>
    <row r="10" spans="1:18">
      <c r="O10"/>
      <c r="P10"/>
      <c r="Q10"/>
      <c r="R10"/>
    </row>
    <row r="11" spans="1:18">
      <c r="O11"/>
      <c r="P11"/>
      <c r="Q11"/>
      <c r="R11"/>
    </row>
    <row r="12" spans="1:18">
      <c r="O12"/>
      <c r="P12"/>
      <c r="Q12"/>
      <c r="R12"/>
    </row>
    <row r="13" spans="1:18">
      <c r="O13"/>
      <c r="P13"/>
      <c r="Q13"/>
      <c r="R13"/>
    </row>
    <row r="14" spans="1:18">
      <c r="O14"/>
      <c r="P14"/>
      <c r="Q14"/>
      <c r="R14"/>
    </row>
    <row r="15" spans="1:18" s="8" customFormat="1" ht="27">
      <c r="A15" s="109" t="s">
        <v>351</v>
      </c>
      <c r="B15" s="113" t="s">
        <v>362</v>
      </c>
      <c r="C15" s="93" t="s">
        <v>363</v>
      </c>
      <c r="D15"/>
      <c r="E15" s="103" t="s">
        <v>352</v>
      </c>
      <c r="F15" s="91" t="s">
        <v>353</v>
      </c>
      <c r="G15" s="92" t="s">
        <v>362</v>
      </c>
      <c r="H15" s="93" t="s">
        <v>363</v>
      </c>
      <c r="J15" s="103" t="s">
        <v>2</v>
      </c>
      <c r="K15" s="91" t="s">
        <v>353</v>
      </c>
      <c r="L15" s="92" t="s">
        <v>362</v>
      </c>
      <c r="M15" s="93" t="s">
        <v>363</v>
      </c>
      <c r="O15"/>
      <c r="P15"/>
      <c r="Q15"/>
      <c r="R15"/>
    </row>
    <row r="16" spans="1:18" s="8" customFormat="1">
      <c r="A16" s="110" t="s">
        <v>268</v>
      </c>
      <c r="B16" s="106">
        <v>5795</v>
      </c>
      <c r="C16" s="107">
        <v>1159</v>
      </c>
      <c r="D16"/>
      <c r="E16" s="125" t="s">
        <v>29</v>
      </c>
      <c r="F16" s="126">
        <v>9</v>
      </c>
      <c r="G16" s="127">
        <v>124518</v>
      </c>
      <c r="H16" s="128">
        <v>26825</v>
      </c>
      <c r="J16" s="88" t="s">
        <v>29</v>
      </c>
      <c r="K16" s="83">
        <v>9</v>
      </c>
      <c r="L16" s="84">
        <v>124518</v>
      </c>
      <c r="M16" s="85">
        <v>26825</v>
      </c>
      <c r="O16"/>
      <c r="P16"/>
      <c r="Q16"/>
      <c r="R16"/>
    </row>
    <row r="17" spans="1:18" s="8" customFormat="1">
      <c r="A17" s="111" t="s">
        <v>203</v>
      </c>
      <c r="B17" s="108">
        <v>8137</v>
      </c>
      <c r="C17" s="105">
        <v>1627</v>
      </c>
      <c r="D17"/>
      <c r="E17" s="120" t="s">
        <v>31</v>
      </c>
      <c r="F17" s="122">
        <v>6</v>
      </c>
      <c r="G17" s="123">
        <v>119033</v>
      </c>
      <c r="H17" s="124">
        <v>25728</v>
      </c>
      <c r="J17" s="89" t="s">
        <v>66</v>
      </c>
      <c r="K17" s="86">
        <v>25</v>
      </c>
      <c r="L17" s="81">
        <v>125034</v>
      </c>
      <c r="M17" s="82">
        <v>24600</v>
      </c>
      <c r="O17"/>
      <c r="P17"/>
      <c r="Q17"/>
      <c r="R17"/>
    </row>
    <row r="18" spans="1:18" s="8" customFormat="1">
      <c r="A18" s="111" t="s">
        <v>247</v>
      </c>
      <c r="B18" s="108">
        <v>1002</v>
      </c>
      <c r="C18" s="105">
        <v>413</v>
      </c>
      <c r="D18"/>
      <c r="E18" s="121" t="s">
        <v>59</v>
      </c>
      <c r="F18" s="122">
        <v>3</v>
      </c>
      <c r="G18" s="123">
        <v>5485</v>
      </c>
      <c r="H18" s="124">
        <v>1097</v>
      </c>
      <c r="J18" s="89" t="s">
        <v>125</v>
      </c>
      <c r="K18" s="86">
        <v>3</v>
      </c>
      <c r="L18" s="81">
        <v>23643</v>
      </c>
      <c r="M18" s="82">
        <v>4576</v>
      </c>
      <c r="O18"/>
      <c r="P18"/>
      <c r="Q18"/>
      <c r="R18"/>
    </row>
    <row r="19" spans="1:18" s="8" customFormat="1">
      <c r="A19" s="111" t="s">
        <v>62</v>
      </c>
      <c r="B19" s="108">
        <v>2630</v>
      </c>
      <c r="C19" s="105">
        <v>526</v>
      </c>
      <c r="D19"/>
      <c r="E19" s="104" t="s">
        <v>66</v>
      </c>
      <c r="F19" s="86">
        <v>25</v>
      </c>
      <c r="G19" s="81">
        <v>125034</v>
      </c>
      <c r="H19" s="82">
        <v>24600</v>
      </c>
      <c r="J19" s="89" t="s">
        <v>138</v>
      </c>
      <c r="K19" s="86">
        <v>28</v>
      </c>
      <c r="L19" s="81">
        <v>238052</v>
      </c>
      <c r="M19" s="82">
        <v>36370</v>
      </c>
      <c r="O19"/>
      <c r="P19"/>
      <c r="Q19"/>
      <c r="R19"/>
    </row>
    <row r="20" spans="1:18" s="8" customFormat="1">
      <c r="A20" s="111" t="s">
        <v>270</v>
      </c>
      <c r="B20" s="108">
        <v>3653</v>
      </c>
      <c r="C20" s="105">
        <v>741</v>
      </c>
      <c r="D20"/>
      <c r="E20" s="88" t="s">
        <v>68</v>
      </c>
      <c r="F20" s="119">
        <v>1</v>
      </c>
      <c r="G20" s="117">
        <v>2934</v>
      </c>
      <c r="H20" s="118">
        <v>978</v>
      </c>
      <c r="J20" s="89" t="s">
        <v>195</v>
      </c>
      <c r="K20" s="86">
        <v>18</v>
      </c>
      <c r="L20" s="81">
        <v>157247</v>
      </c>
      <c r="M20" s="82">
        <v>27597</v>
      </c>
      <c r="O20"/>
      <c r="P20"/>
      <c r="Q20"/>
      <c r="R20"/>
    </row>
    <row r="21" spans="1:18" s="8" customFormat="1">
      <c r="A21" s="111" t="s">
        <v>259</v>
      </c>
      <c r="B21" s="108">
        <v>675</v>
      </c>
      <c r="C21" s="105">
        <v>135</v>
      </c>
      <c r="D21"/>
      <c r="E21" s="89" t="s">
        <v>74</v>
      </c>
      <c r="F21" s="119">
        <v>6</v>
      </c>
      <c r="G21" s="117">
        <v>40050</v>
      </c>
      <c r="H21" s="118">
        <v>9547</v>
      </c>
      <c r="J21" s="89" t="s">
        <v>242</v>
      </c>
      <c r="K21" s="86">
        <v>18</v>
      </c>
      <c r="L21" s="81">
        <v>80422</v>
      </c>
      <c r="M21" s="82">
        <v>16869</v>
      </c>
      <c r="O21"/>
      <c r="P21"/>
      <c r="Q21"/>
      <c r="R21"/>
    </row>
    <row r="22" spans="1:18" s="8" customFormat="1">
      <c r="A22" s="111" t="s">
        <v>249</v>
      </c>
      <c r="B22" s="108">
        <v>984</v>
      </c>
      <c r="C22" s="105">
        <v>193</v>
      </c>
      <c r="D22"/>
      <c r="E22" s="89" t="s">
        <v>87</v>
      </c>
      <c r="F22" s="119">
        <v>1</v>
      </c>
      <c r="G22" s="117">
        <v>2352</v>
      </c>
      <c r="H22" s="118">
        <v>420</v>
      </c>
      <c r="J22" s="89" t="s">
        <v>286</v>
      </c>
      <c r="K22" s="86">
        <v>2</v>
      </c>
      <c r="L22" s="81">
        <v>9996</v>
      </c>
      <c r="M22" s="82">
        <v>2462</v>
      </c>
      <c r="O22"/>
      <c r="P22"/>
      <c r="Q22"/>
      <c r="R22"/>
    </row>
    <row r="23" spans="1:18" s="8" customFormat="1">
      <c r="A23" s="111" t="s">
        <v>263</v>
      </c>
      <c r="B23" s="108">
        <v>388</v>
      </c>
      <c r="C23" s="105">
        <v>76</v>
      </c>
      <c r="D23"/>
      <c r="E23" s="89" t="s">
        <v>91</v>
      </c>
      <c r="F23" s="119">
        <v>2</v>
      </c>
      <c r="G23" s="117">
        <v>66036</v>
      </c>
      <c r="H23" s="118">
        <v>11157</v>
      </c>
      <c r="J23" s="90" t="s">
        <v>297</v>
      </c>
      <c r="K23" s="86">
        <v>3</v>
      </c>
      <c r="L23" s="81">
        <v>3623</v>
      </c>
      <c r="M23" s="82">
        <v>622</v>
      </c>
      <c r="O23"/>
      <c r="P23"/>
      <c r="Q23"/>
      <c r="R23"/>
    </row>
    <row r="24" spans="1:18" s="8" customFormat="1">
      <c r="A24" s="111" t="s">
        <v>213</v>
      </c>
      <c r="B24" s="108">
        <v>3797</v>
      </c>
      <c r="C24" s="105">
        <v>748</v>
      </c>
      <c r="D24"/>
      <c r="E24" s="89" t="s">
        <v>97</v>
      </c>
      <c r="F24" s="119">
        <v>5</v>
      </c>
      <c r="G24" s="117">
        <v>7474</v>
      </c>
      <c r="H24" s="118">
        <v>1440</v>
      </c>
      <c r="J24" s="94" t="s">
        <v>354</v>
      </c>
      <c r="K24" s="95">
        <v>106</v>
      </c>
      <c r="L24" s="96">
        <v>762535</v>
      </c>
      <c r="M24" s="97">
        <v>139921</v>
      </c>
      <c r="O24"/>
      <c r="P24"/>
      <c r="Q24"/>
      <c r="R24"/>
    </row>
    <row r="25" spans="1:18" s="8" customFormat="1">
      <c r="A25" s="111" t="s">
        <v>172</v>
      </c>
      <c r="B25" s="108">
        <v>99519</v>
      </c>
      <c r="C25" s="105">
        <v>15891</v>
      </c>
      <c r="D25"/>
      <c r="E25" s="89" t="s">
        <v>108</v>
      </c>
      <c r="F25" s="119">
        <v>9</v>
      </c>
      <c r="G25" s="117">
        <v>3188</v>
      </c>
      <c r="H25" s="118">
        <v>558</v>
      </c>
      <c r="J25"/>
      <c r="K25"/>
      <c r="L25"/>
      <c r="M25"/>
      <c r="O25"/>
      <c r="P25"/>
      <c r="Q25"/>
      <c r="R25"/>
    </row>
    <row r="26" spans="1:18" s="8" customFormat="1">
      <c r="A26" s="111" t="s">
        <v>77</v>
      </c>
      <c r="B26" s="108">
        <v>4410</v>
      </c>
      <c r="C26" s="105">
        <v>1547</v>
      </c>
      <c r="D26"/>
      <c r="E26" s="90" t="s">
        <v>122</v>
      </c>
      <c r="F26" s="119">
        <v>1</v>
      </c>
      <c r="G26" s="117">
        <v>3000</v>
      </c>
      <c r="H26" s="118">
        <v>500</v>
      </c>
      <c r="J26"/>
      <c r="K26"/>
      <c r="L26"/>
      <c r="M26"/>
      <c r="O26"/>
      <c r="P26"/>
      <c r="Q26"/>
      <c r="R26"/>
    </row>
    <row r="27" spans="1:18" s="8" customFormat="1">
      <c r="A27" s="111" t="s">
        <v>80</v>
      </c>
      <c r="B27" s="108">
        <v>4765</v>
      </c>
      <c r="C27" s="105">
        <v>1129</v>
      </c>
      <c r="D27"/>
      <c r="E27" s="125" t="s">
        <v>125</v>
      </c>
      <c r="F27" s="100">
        <v>3</v>
      </c>
      <c r="G27" s="101">
        <v>23643</v>
      </c>
      <c r="H27" s="102">
        <v>4576</v>
      </c>
      <c r="J27" s="103" t="s">
        <v>355</v>
      </c>
      <c r="K27" s="91" t="s">
        <v>353</v>
      </c>
      <c r="L27" s="92" t="s">
        <v>362</v>
      </c>
      <c r="M27" s="93" t="s">
        <v>363</v>
      </c>
      <c r="O27"/>
      <c r="P27"/>
      <c r="Q27"/>
      <c r="R27"/>
    </row>
    <row r="28" spans="1:18" s="8" customFormat="1">
      <c r="A28" s="111" t="s">
        <v>111</v>
      </c>
      <c r="B28" s="108">
        <v>473</v>
      </c>
      <c r="C28" s="105">
        <v>86</v>
      </c>
      <c r="D28"/>
      <c r="E28" s="129" t="s">
        <v>127</v>
      </c>
      <c r="F28" s="130">
        <v>2</v>
      </c>
      <c r="G28" s="131">
        <v>22074</v>
      </c>
      <c r="H28" s="132">
        <v>4285</v>
      </c>
      <c r="J28" s="88" t="s">
        <v>41</v>
      </c>
      <c r="K28" s="83">
        <v>10</v>
      </c>
      <c r="L28" s="84">
        <v>25230</v>
      </c>
      <c r="M28" s="85">
        <v>4564</v>
      </c>
      <c r="O28"/>
      <c r="P28"/>
      <c r="Q28"/>
      <c r="R28"/>
    </row>
    <row r="29" spans="1:18" s="8" customFormat="1">
      <c r="A29" s="111" t="s">
        <v>220</v>
      </c>
      <c r="B29" s="108">
        <v>5379</v>
      </c>
      <c r="C29" s="105">
        <v>889</v>
      </c>
      <c r="D29"/>
      <c r="E29" s="99" t="s">
        <v>132</v>
      </c>
      <c r="F29" s="130">
        <v>1</v>
      </c>
      <c r="G29" s="131">
        <v>1569</v>
      </c>
      <c r="H29" s="132">
        <v>291</v>
      </c>
      <c r="J29" s="98" t="s">
        <v>46</v>
      </c>
      <c r="K29" s="100">
        <v>18</v>
      </c>
      <c r="L29" s="101">
        <v>344426</v>
      </c>
      <c r="M29" s="102">
        <v>61027</v>
      </c>
      <c r="O29"/>
      <c r="P29"/>
      <c r="Q29"/>
      <c r="R29"/>
    </row>
    <row r="30" spans="1:18" s="8" customFormat="1">
      <c r="A30" s="111" t="s">
        <v>175</v>
      </c>
      <c r="B30" s="108">
        <v>1759</v>
      </c>
      <c r="C30" s="105">
        <v>257</v>
      </c>
      <c r="D30"/>
      <c r="E30" s="125" t="s">
        <v>138</v>
      </c>
      <c r="F30" s="100">
        <v>28</v>
      </c>
      <c r="G30" s="101">
        <v>238052</v>
      </c>
      <c r="H30" s="102">
        <v>36370</v>
      </c>
      <c r="J30" s="90" t="s">
        <v>34</v>
      </c>
      <c r="K30" s="86">
        <v>78</v>
      </c>
      <c r="L30" s="81">
        <v>392879</v>
      </c>
      <c r="M30" s="82">
        <v>74330</v>
      </c>
      <c r="O30"/>
      <c r="P30"/>
      <c r="Q30"/>
      <c r="R30"/>
    </row>
    <row r="31" spans="1:18" s="8" customFormat="1">
      <c r="A31" s="111" t="s">
        <v>229</v>
      </c>
      <c r="B31" s="108">
        <v>10012</v>
      </c>
      <c r="C31" s="105">
        <v>1787</v>
      </c>
      <c r="D31"/>
      <c r="E31" s="129" t="s">
        <v>140</v>
      </c>
      <c r="F31" s="130">
        <v>5</v>
      </c>
      <c r="G31" s="131">
        <v>23190</v>
      </c>
      <c r="H31" s="132">
        <v>3268</v>
      </c>
      <c r="J31" s="94" t="s">
        <v>354</v>
      </c>
      <c r="K31" s="95">
        <v>106</v>
      </c>
      <c r="L31" s="96">
        <v>762535</v>
      </c>
      <c r="M31" s="97">
        <v>139921</v>
      </c>
      <c r="O31"/>
      <c r="P31"/>
      <c r="Q31"/>
      <c r="R31"/>
    </row>
    <row r="32" spans="1:18" s="8" customFormat="1">
      <c r="A32" s="111" t="s">
        <v>230</v>
      </c>
      <c r="B32" s="108">
        <v>9875</v>
      </c>
      <c r="C32" s="105">
        <v>1763</v>
      </c>
      <c r="D32"/>
      <c r="E32" s="98" t="s">
        <v>150</v>
      </c>
      <c r="F32" s="130">
        <v>7</v>
      </c>
      <c r="G32" s="131">
        <v>22534</v>
      </c>
      <c r="H32" s="132">
        <v>3741</v>
      </c>
      <c r="J32"/>
      <c r="K32"/>
      <c r="L32"/>
      <c r="M32"/>
      <c r="O32"/>
      <c r="P32"/>
      <c r="Q32"/>
      <c r="R32"/>
    </row>
    <row r="33" spans="1:18" s="8" customFormat="1" ht="15.75">
      <c r="A33" s="111" t="s">
        <v>39</v>
      </c>
      <c r="B33" s="108">
        <v>8223</v>
      </c>
      <c r="C33" s="105">
        <v>1857</v>
      </c>
      <c r="D33"/>
      <c r="E33" s="98" t="s">
        <v>162</v>
      </c>
      <c r="F33" s="130">
        <v>3</v>
      </c>
      <c r="G33" s="131">
        <v>16105</v>
      </c>
      <c r="H33" s="132">
        <v>2406</v>
      </c>
      <c r="J33" s="13"/>
      <c r="K33" s="13"/>
      <c r="L33" s="13"/>
      <c r="M33" s="13"/>
      <c r="O33"/>
      <c r="P33"/>
      <c r="Q33"/>
      <c r="R33"/>
    </row>
    <row r="34" spans="1:18" s="8" customFormat="1">
      <c r="A34" s="111" t="s">
        <v>222</v>
      </c>
      <c r="B34" s="108">
        <v>3465</v>
      </c>
      <c r="C34" s="105">
        <v>722</v>
      </c>
      <c r="D34"/>
      <c r="E34" s="99" t="s">
        <v>169</v>
      </c>
      <c r="F34" s="130">
        <v>13</v>
      </c>
      <c r="G34" s="131">
        <v>176223</v>
      </c>
      <c r="H34" s="132">
        <v>26955</v>
      </c>
      <c r="J34" s="87" t="s">
        <v>356</v>
      </c>
      <c r="K34" s="91" t="s">
        <v>353</v>
      </c>
      <c r="L34" s="92" t="s">
        <v>362</v>
      </c>
      <c r="M34" s="93" t="s">
        <v>363</v>
      </c>
      <c r="O34"/>
      <c r="P34"/>
      <c r="Q34"/>
      <c r="R34"/>
    </row>
    <row r="35" spans="1:18" s="8" customFormat="1">
      <c r="A35" s="111" t="s">
        <v>177</v>
      </c>
      <c r="B35" s="108">
        <v>2754</v>
      </c>
      <c r="C35" s="105">
        <v>360</v>
      </c>
      <c r="D35"/>
      <c r="E35" s="104" t="s">
        <v>195</v>
      </c>
      <c r="F35" s="86">
        <v>18</v>
      </c>
      <c r="G35" s="81">
        <v>157247</v>
      </c>
      <c r="H35" s="82">
        <v>27597</v>
      </c>
      <c r="J35" s="88" t="s">
        <v>72</v>
      </c>
      <c r="K35" s="83">
        <v>9</v>
      </c>
      <c r="L35" s="84">
        <v>45651</v>
      </c>
      <c r="M35" s="85">
        <v>14253</v>
      </c>
      <c r="O35"/>
      <c r="P35"/>
      <c r="Q35"/>
      <c r="R35"/>
    </row>
    <row r="36" spans="1:18" s="8" customFormat="1">
      <c r="A36" s="111" t="s">
        <v>199</v>
      </c>
      <c r="B36" s="108">
        <v>592</v>
      </c>
      <c r="C36" s="105">
        <v>98</v>
      </c>
      <c r="D36"/>
      <c r="E36" s="88" t="s">
        <v>197</v>
      </c>
      <c r="F36" s="119">
        <v>1</v>
      </c>
      <c r="G36" s="117">
        <v>592</v>
      </c>
      <c r="H36" s="118">
        <v>98</v>
      </c>
      <c r="J36" s="98" t="s">
        <v>48</v>
      </c>
      <c r="K36" s="100">
        <v>58</v>
      </c>
      <c r="L36" s="101">
        <v>242442</v>
      </c>
      <c r="M36" s="102">
        <v>49079</v>
      </c>
      <c r="O36"/>
      <c r="P36"/>
      <c r="Q36"/>
      <c r="R36"/>
    </row>
    <row r="37" spans="1:18" s="8" customFormat="1">
      <c r="A37" s="111" t="s">
        <v>112</v>
      </c>
      <c r="B37" s="108">
        <v>270</v>
      </c>
      <c r="C37" s="105">
        <v>49</v>
      </c>
      <c r="D37"/>
      <c r="E37" s="89" t="s">
        <v>200</v>
      </c>
      <c r="F37" s="119">
        <v>2</v>
      </c>
      <c r="G37" s="117">
        <v>35344</v>
      </c>
      <c r="H37" s="118">
        <v>5875</v>
      </c>
      <c r="J37" s="89" t="s">
        <v>37</v>
      </c>
      <c r="K37" s="86">
        <v>8</v>
      </c>
      <c r="L37" s="81">
        <v>140086</v>
      </c>
      <c r="M37" s="82">
        <v>23700</v>
      </c>
      <c r="O37"/>
      <c r="P37"/>
      <c r="Q37"/>
      <c r="R37"/>
    </row>
    <row r="38" spans="1:18" s="8" customFormat="1">
      <c r="A38" s="111" t="s">
        <v>292</v>
      </c>
      <c r="B38" s="108">
        <v>2996</v>
      </c>
      <c r="C38" s="105">
        <v>736</v>
      </c>
      <c r="D38"/>
      <c r="E38" s="89" t="s">
        <v>206</v>
      </c>
      <c r="F38" s="119">
        <v>1</v>
      </c>
      <c r="G38" s="117">
        <v>12381</v>
      </c>
      <c r="H38" s="118">
        <v>2063</v>
      </c>
      <c r="J38" s="99" t="s">
        <v>44</v>
      </c>
      <c r="K38" s="100">
        <v>31</v>
      </c>
      <c r="L38" s="101">
        <v>334356</v>
      </c>
      <c r="M38" s="102">
        <v>52889</v>
      </c>
      <c r="O38"/>
      <c r="P38"/>
      <c r="Q38"/>
      <c r="R38"/>
    </row>
    <row r="39" spans="1:18" s="8" customFormat="1">
      <c r="A39" s="111" t="s">
        <v>45</v>
      </c>
      <c r="B39" s="108">
        <v>8520</v>
      </c>
      <c r="C39" s="105">
        <v>2209</v>
      </c>
      <c r="D39"/>
      <c r="E39" s="89" t="s">
        <v>210</v>
      </c>
      <c r="F39" s="119">
        <v>3</v>
      </c>
      <c r="G39" s="117">
        <v>5774</v>
      </c>
      <c r="H39" s="118">
        <v>1095</v>
      </c>
      <c r="J39" s="94" t="s">
        <v>354</v>
      </c>
      <c r="K39" s="95">
        <v>106</v>
      </c>
      <c r="L39" s="96">
        <v>762535</v>
      </c>
      <c r="M39" s="97">
        <v>139921</v>
      </c>
      <c r="O39"/>
      <c r="P39"/>
      <c r="Q39"/>
      <c r="R39"/>
    </row>
    <row r="40" spans="1:18" s="8" customFormat="1">
      <c r="A40" s="111" t="s">
        <v>49</v>
      </c>
      <c r="B40" s="108">
        <v>28106</v>
      </c>
      <c r="C40" s="105">
        <v>10023</v>
      </c>
      <c r="D40"/>
      <c r="E40" s="89" t="s">
        <v>217</v>
      </c>
      <c r="F40" s="119">
        <v>5</v>
      </c>
      <c r="G40" s="117">
        <v>55684</v>
      </c>
      <c r="H40" s="118">
        <v>10226</v>
      </c>
      <c r="M40" s="12"/>
      <c r="O40"/>
      <c r="P40"/>
      <c r="Q40"/>
      <c r="R40"/>
    </row>
    <row r="41" spans="1:18" s="8" customFormat="1">
      <c r="A41" s="111" t="s">
        <v>165</v>
      </c>
      <c r="B41" s="108">
        <v>528</v>
      </c>
      <c r="C41" s="105">
        <v>88</v>
      </c>
      <c r="D41"/>
      <c r="E41" s="89" t="s">
        <v>227</v>
      </c>
      <c r="F41" s="119">
        <v>4</v>
      </c>
      <c r="G41" s="117">
        <v>26522</v>
      </c>
      <c r="H41" s="118">
        <v>4716</v>
      </c>
      <c r="J41" s="103" t="s">
        <v>357</v>
      </c>
      <c r="K41" s="91" t="s">
        <v>353</v>
      </c>
      <c r="L41" s="92" t="s">
        <v>362</v>
      </c>
      <c r="M41" s="93" t="s">
        <v>363</v>
      </c>
      <c r="O41"/>
      <c r="P41"/>
      <c r="Q41"/>
      <c r="R41"/>
    </row>
    <row r="42" spans="1:18" s="8" customFormat="1">
      <c r="A42" s="111" t="s">
        <v>179</v>
      </c>
      <c r="B42" s="108">
        <v>1811</v>
      </c>
      <c r="C42" s="105">
        <v>240</v>
      </c>
      <c r="D42"/>
      <c r="E42" s="89" t="s">
        <v>235</v>
      </c>
      <c r="F42" s="119">
        <v>1</v>
      </c>
      <c r="G42" s="117">
        <v>1984</v>
      </c>
      <c r="H42" s="118">
        <v>363</v>
      </c>
      <c r="J42" s="88" t="s">
        <v>47</v>
      </c>
      <c r="K42" s="83">
        <v>58</v>
      </c>
      <c r="L42" s="84">
        <v>242442</v>
      </c>
      <c r="M42" s="85">
        <v>49079</v>
      </c>
      <c r="O42"/>
      <c r="P42"/>
      <c r="Q42"/>
      <c r="R42"/>
    </row>
    <row r="43" spans="1:18" s="8" customFormat="1">
      <c r="A43" s="111" t="s">
        <v>232</v>
      </c>
      <c r="B43" s="108">
        <v>4387</v>
      </c>
      <c r="C43" s="105">
        <v>798</v>
      </c>
      <c r="D43"/>
      <c r="E43" s="90" t="s">
        <v>239</v>
      </c>
      <c r="F43" s="119">
        <v>1</v>
      </c>
      <c r="G43" s="117">
        <v>18966</v>
      </c>
      <c r="H43" s="118">
        <v>3161</v>
      </c>
      <c r="J43" s="99" t="s">
        <v>35</v>
      </c>
      <c r="K43" s="100">
        <v>48</v>
      </c>
      <c r="L43" s="101">
        <v>520093</v>
      </c>
      <c r="M43" s="102">
        <v>90842</v>
      </c>
      <c r="O43"/>
      <c r="P43"/>
      <c r="Q43"/>
      <c r="R43"/>
    </row>
    <row r="44" spans="1:18" s="8" customFormat="1">
      <c r="A44" s="111" t="s">
        <v>100</v>
      </c>
      <c r="B44" s="108">
        <v>1500</v>
      </c>
      <c r="C44" s="105">
        <v>283</v>
      </c>
      <c r="D44"/>
      <c r="E44" s="125" t="s">
        <v>242</v>
      </c>
      <c r="F44" s="100">
        <v>18</v>
      </c>
      <c r="G44" s="101">
        <v>80422</v>
      </c>
      <c r="H44" s="102">
        <v>16869</v>
      </c>
      <c r="J44" s="94" t="s">
        <v>354</v>
      </c>
      <c r="K44" s="95">
        <v>106</v>
      </c>
      <c r="L44" s="96">
        <v>762535</v>
      </c>
      <c r="M44" s="97">
        <v>139921</v>
      </c>
      <c r="O44"/>
      <c r="P44"/>
      <c r="Q44"/>
      <c r="R44"/>
    </row>
    <row r="45" spans="1:18" s="8" customFormat="1">
      <c r="A45" s="111" t="s">
        <v>82</v>
      </c>
      <c r="B45" s="108">
        <v>12968</v>
      </c>
      <c r="C45" s="105">
        <v>2161</v>
      </c>
      <c r="D45"/>
      <c r="E45" s="88" t="s">
        <v>244</v>
      </c>
      <c r="F45" s="119">
        <v>3</v>
      </c>
      <c r="G45" s="117">
        <v>2089</v>
      </c>
      <c r="H45" s="118">
        <v>655</v>
      </c>
      <c r="J45"/>
      <c r="K45"/>
      <c r="L45"/>
      <c r="M45"/>
      <c r="O45"/>
      <c r="P45"/>
      <c r="Q45"/>
      <c r="R45"/>
    </row>
    <row r="46" spans="1:18" s="8" customFormat="1">
      <c r="A46" s="111" t="s">
        <v>215</v>
      </c>
      <c r="B46" s="108">
        <v>1196</v>
      </c>
      <c r="C46" s="105">
        <v>217</v>
      </c>
      <c r="D46"/>
      <c r="E46" s="89" t="s">
        <v>252</v>
      </c>
      <c r="F46" s="119">
        <v>1</v>
      </c>
      <c r="G46" s="117">
        <v>192</v>
      </c>
      <c r="H46" s="118">
        <v>37</v>
      </c>
      <c r="J46" s="103" t="s">
        <v>358</v>
      </c>
      <c r="K46" s="91" t="s">
        <v>353</v>
      </c>
      <c r="L46" s="92" t="s">
        <v>362</v>
      </c>
      <c r="M46" s="93" t="s">
        <v>363</v>
      </c>
      <c r="O46"/>
      <c r="P46"/>
      <c r="Q46"/>
      <c r="R46"/>
    </row>
    <row r="47" spans="1:18" s="8" customFormat="1">
      <c r="A47" s="111" t="s">
        <v>182</v>
      </c>
      <c r="B47" s="108">
        <v>2556</v>
      </c>
      <c r="C47" s="105">
        <v>426</v>
      </c>
      <c r="D47"/>
      <c r="E47" s="89" t="s">
        <v>256</v>
      </c>
      <c r="F47" s="119">
        <v>1</v>
      </c>
      <c r="G47" s="117">
        <v>675</v>
      </c>
      <c r="H47" s="118">
        <v>135</v>
      </c>
      <c r="J47" s="88" t="s">
        <v>36</v>
      </c>
      <c r="K47" s="83">
        <v>3</v>
      </c>
      <c r="L47" s="84">
        <v>43880</v>
      </c>
      <c r="M47" s="85">
        <v>7802</v>
      </c>
      <c r="O47"/>
      <c r="P47"/>
      <c r="Q47"/>
      <c r="R47"/>
    </row>
    <row r="48" spans="1:18" s="8" customFormat="1">
      <c r="A48" s="111" t="s">
        <v>264</v>
      </c>
      <c r="B48" s="108">
        <v>1221</v>
      </c>
      <c r="C48" s="105">
        <v>218</v>
      </c>
      <c r="D48"/>
      <c r="E48" s="89" t="s">
        <v>260</v>
      </c>
      <c r="F48" s="119">
        <v>2</v>
      </c>
      <c r="G48" s="117">
        <v>1609</v>
      </c>
      <c r="H48" s="118">
        <v>294</v>
      </c>
      <c r="J48" s="89" t="s">
        <v>101</v>
      </c>
      <c r="K48" s="86">
        <v>22</v>
      </c>
      <c r="L48" s="81">
        <v>181495</v>
      </c>
      <c r="M48" s="82">
        <v>28624</v>
      </c>
      <c r="O48"/>
      <c r="P48"/>
      <c r="Q48"/>
      <c r="R48"/>
    </row>
    <row r="49" spans="1:18" s="8" customFormat="1">
      <c r="A49" s="111" t="s">
        <v>183</v>
      </c>
      <c r="B49" s="108">
        <v>234</v>
      </c>
      <c r="C49" s="105">
        <v>39</v>
      </c>
      <c r="D49"/>
      <c r="E49" s="90" t="s">
        <v>265</v>
      </c>
      <c r="F49" s="119">
        <v>11</v>
      </c>
      <c r="G49" s="117">
        <v>75857</v>
      </c>
      <c r="H49" s="118">
        <v>15748</v>
      </c>
      <c r="J49" s="89" t="s">
        <v>78</v>
      </c>
      <c r="K49" s="86">
        <v>7</v>
      </c>
      <c r="L49" s="81">
        <v>111106</v>
      </c>
      <c r="M49" s="82">
        <v>18613</v>
      </c>
      <c r="O49"/>
      <c r="P49"/>
      <c r="Q49"/>
      <c r="R49"/>
    </row>
    <row r="50" spans="1:18" s="8" customFormat="1">
      <c r="A50" s="111" t="s">
        <v>113</v>
      </c>
      <c r="B50" s="108">
        <v>219</v>
      </c>
      <c r="C50" s="105">
        <v>43</v>
      </c>
      <c r="D50"/>
      <c r="E50" s="104" t="s">
        <v>286</v>
      </c>
      <c r="F50" s="86">
        <v>2</v>
      </c>
      <c r="G50" s="81">
        <v>9996</v>
      </c>
      <c r="H50" s="82">
        <v>2462</v>
      </c>
      <c r="J50" s="89" t="s">
        <v>48</v>
      </c>
      <c r="K50" s="86">
        <v>49</v>
      </c>
      <c r="L50" s="81">
        <v>179040</v>
      </c>
      <c r="M50" s="82">
        <v>35075</v>
      </c>
      <c r="O50"/>
      <c r="P50"/>
      <c r="Q50"/>
      <c r="R50"/>
    </row>
    <row r="51" spans="1:18" s="8" customFormat="1">
      <c r="A51" s="111" t="s">
        <v>272</v>
      </c>
      <c r="B51" s="108">
        <v>1768</v>
      </c>
      <c r="C51" s="105">
        <v>340</v>
      </c>
      <c r="D51"/>
      <c r="E51" s="104" t="s">
        <v>289</v>
      </c>
      <c r="F51" s="119">
        <v>2</v>
      </c>
      <c r="G51" s="117">
        <v>9996</v>
      </c>
      <c r="H51" s="118">
        <v>2462</v>
      </c>
      <c r="J51" s="89" t="s">
        <v>42</v>
      </c>
      <c r="K51" s="86">
        <v>12</v>
      </c>
      <c r="L51" s="81">
        <v>108251</v>
      </c>
      <c r="M51" s="82">
        <v>28093</v>
      </c>
      <c r="O51"/>
      <c r="P51"/>
      <c r="Q51"/>
      <c r="R51"/>
    </row>
    <row r="52" spans="1:18" s="8" customFormat="1">
      <c r="A52" s="111" t="s">
        <v>50</v>
      </c>
      <c r="B52" s="108">
        <v>12000</v>
      </c>
      <c r="C52" s="105">
        <v>2000</v>
      </c>
      <c r="D52"/>
      <c r="E52" s="125" t="s">
        <v>297</v>
      </c>
      <c r="F52" s="100">
        <v>3</v>
      </c>
      <c r="G52" s="101">
        <v>3623</v>
      </c>
      <c r="H52" s="102">
        <v>622</v>
      </c>
      <c r="J52" s="90" t="s">
        <v>54</v>
      </c>
      <c r="K52" s="86">
        <v>13</v>
      </c>
      <c r="L52" s="81">
        <v>138763</v>
      </c>
      <c r="M52" s="82">
        <v>21714</v>
      </c>
      <c r="O52"/>
      <c r="P52"/>
      <c r="Q52"/>
      <c r="R52"/>
    </row>
    <row r="53" spans="1:18" s="8" customFormat="1">
      <c r="A53" s="111" t="s">
        <v>274</v>
      </c>
      <c r="B53" s="108">
        <v>9087</v>
      </c>
      <c r="C53" s="105">
        <v>1829</v>
      </c>
      <c r="D53"/>
      <c r="E53" s="129" t="s">
        <v>299</v>
      </c>
      <c r="F53" s="130">
        <v>1</v>
      </c>
      <c r="G53" s="131">
        <v>595</v>
      </c>
      <c r="H53" s="132">
        <v>119</v>
      </c>
      <c r="J53" s="94" t="s">
        <v>354</v>
      </c>
      <c r="K53" s="95">
        <v>106</v>
      </c>
      <c r="L53" s="96">
        <v>762535</v>
      </c>
      <c r="M53" s="97">
        <v>139921</v>
      </c>
      <c r="O53"/>
      <c r="P53"/>
      <c r="Q53"/>
      <c r="R53"/>
    </row>
    <row r="54" spans="1:18" s="8" customFormat="1">
      <c r="A54" s="112" t="s">
        <v>276</v>
      </c>
      <c r="B54" s="108">
        <v>5506</v>
      </c>
      <c r="C54" s="105">
        <v>1110</v>
      </c>
      <c r="D54"/>
      <c r="E54" s="99" t="s">
        <v>305</v>
      </c>
      <c r="F54" s="130">
        <v>2</v>
      </c>
      <c r="G54" s="131">
        <v>3028</v>
      </c>
      <c r="H54" s="132">
        <v>503</v>
      </c>
      <c r="J54"/>
      <c r="K54"/>
      <c r="L54"/>
      <c r="M54"/>
    </row>
    <row r="55" spans="1:18" s="8" customFormat="1" ht="15.75">
      <c r="A55" s="110" t="s">
        <v>143</v>
      </c>
      <c r="B55" s="108">
        <v>2604</v>
      </c>
      <c r="C55" s="105">
        <v>361</v>
      </c>
      <c r="D55"/>
      <c r="E55" s="94" t="s">
        <v>354</v>
      </c>
      <c r="F55" s="95">
        <v>106</v>
      </c>
      <c r="G55" s="96">
        <v>762535</v>
      </c>
      <c r="H55" s="97">
        <v>139921</v>
      </c>
      <c r="J55" s="13"/>
      <c r="K55" s="13"/>
      <c r="L55" s="13"/>
    </row>
    <row r="56" spans="1:18" s="8" customFormat="1">
      <c r="A56" s="111" t="s">
        <v>224</v>
      </c>
      <c r="B56" s="108">
        <v>42664</v>
      </c>
      <c r="C56" s="105">
        <v>7446</v>
      </c>
      <c r="D56"/>
      <c r="E56"/>
      <c r="F56"/>
      <c r="G56"/>
      <c r="H56"/>
      <c r="J56" s="103" t="s">
        <v>352</v>
      </c>
      <c r="K56" s="113" t="s">
        <v>362</v>
      </c>
      <c r="L56" s="92" t="s">
        <v>363</v>
      </c>
      <c r="M56" s="137" t="s">
        <v>364</v>
      </c>
      <c r="N56" s="138" t="s">
        <v>365</v>
      </c>
    </row>
    <row r="57" spans="1:18" s="8" customFormat="1">
      <c r="A57" s="111" t="s">
        <v>84</v>
      </c>
      <c r="B57" s="108">
        <v>1680</v>
      </c>
      <c r="C57" s="105">
        <v>336</v>
      </c>
      <c r="D57"/>
      <c r="E57"/>
      <c r="F57"/>
      <c r="G57"/>
      <c r="H57"/>
      <c r="J57" s="88" t="s">
        <v>297</v>
      </c>
      <c r="K57" s="83">
        <v>3623</v>
      </c>
      <c r="L57" s="84">
        <v>622</v>
      </c>
      <c r="M57" s="135">
        <v>4.7512573193361617E-3</v>
      </c>
      <c r="N57" s="136">
        <v>4.4453655991595255E-3</v>
      </c>
    </row>
    <row r="58" spans="1:18" s="8" customFormat="1">
      <c r="A58" s="111" t="s">
        <v>85</v>
      </c>
      <c r="B58" s="108">
        <v>3686</v>
      </c>
      <c r="C58" s="105">
        <v>914</v>
      </c>
      <c r="D58"/>
      <c r="E58"/>
      <c r="F58"/>
      <c r="G58"/>
      <c r="H58"/>
      <c r="J58" s="89" t="s">
        <v>286</v>
      </c>
      <c r="K58" s="86">
        <v>9996</v>
      </c>
      <c r="L58" s="81">
        <v>2462</v>
      </c>
      <c r="M58" s="133">
        <v>1.3108906476424032E-2</v>
      </c>
      <c r="N58" s="134">
        <v>1.7595643255837224E-2</v>
      </c>
    </row>
    <row r="59" spans="1:18" s="8" customFormat="1">
      <c r="A59" s="111" t="s">
        <v>52</v>
      </c>
      <c r="B59" s="108">
        <v>41215</v>
      </c>
      <c r="C59" s="105">
        <v>5598</v>
      </c>
      <c r="D59"/>
      <c r="E59"/>
      <c r="F59"/>
      <c r="G59"/>
      <c r="H59"/>
      <c r="J59" s="89" t="s">
        <v>125</v>
      </c>
      <c r="K59" s="86">
        <v>23643</v>
      </c>
      <c r="L59" s="81">
        <v>4576</v>
      </c>
      <c r="M59" s="133">
        <v>3.1005789898168608E-2</v>
      </c>
      <c r="N59" s="134">
        <v>3.2704168780954966E-2</v>
      </c>
    </row>
    <row r="60" spans="1:18" s="8" customFormat="1">
      <c r="A60" s="111" t="s">
        <v>251</v>
      </c>
      <c r="B60" s="108">
        <v>103</v>
      </c>
      <c r="C60" s="105">
        <v>49</v>
      </c>
      <c r="D60"/>
      <c r="E60"/>
      <c r="F60"/>
      <c r="G60"/>
      <c r="H60"/>
      <c r="J60" s="89" t="s">
        <v>242</v>
      </c>
      <c r="K60" s="86">
        <v>80422</v>
      </c>
      <c r="L60" s="81">
        <v>16869</v>
      </c>
      <c r="M60" s="133">
        <v>0.10546663431842473</v>
      </c>
      <c r="N60" s="134">
        <v>0.12056088792961743</v>
      </c>
    </row>
    <row r="61" spans="1:18" s="8" customFormat="1">
      <c r="A61" s="111" t="s">
        <v>56</v>
      </c>
      <c r="B61" s="108">
        <v>20969</v>
      </c>
      <c r="C61" s="105">
        <v>4041</v>
      </c>
      <c r="D61"/>
      <c r="E61"/>
      <c r="F61"/>
      <c r="G61"/>
      <c r="H61"/>
      <c r="J61" s="89" t="s">
        <v>29</v>
      </c>
      <c r="K61" s="86">
        <v>124518</v>
      </c>
      <c r="L61" s="81">
        <v>26825</v>
      </c>
      <c r="M61" s="133">
        <v>0.16329479958296997</v>
      </c>
      <c r="N61" s="134">
        <v>0.19171532507629305</v>
      </c>
    </row>
    <row r="62" spans="1:18" s="8" customFormat="1">
      <c r="A62" s="111" t="s">
        <v>278</v>
      </c>
      <c r="B62" s="108">
        <v>3798</v>
      </c>
      <c r="C62" s="105">
        <v>870</v>
      </c>
      <c r="D62"/>
      <c r="E62"/>
      <c r="F62"/>
      <c r="G62"/>
      <c r="H62"/>
      <c r="J62" s="89" t="s">
        <v>66</v>
      </c>
      <c r="K62" s="86">
        <v>125034</v>
      </c>
      <c r="L62" s="81">
        <v>24600</v>
      </c>
      <c r="M62" s="133">
        <v>0.16397148983325355</v>
      </c>
      <c r="N62" s="134">
        <v>0.17581349475775615</v>
      </c>
    </row>
    <row r="63" spans="1:18" s="8" customFormat="1">
      <c r="A63" s="111" t="s">
        <v>301</v>
      </c>
      <c r="B63" s="108">
        <v>595</v>
      </c>
      <c r="C63" s="105">
        <v>119</v>
      </c>
      <c r="D63"/>
      <c r="E63"/>
      <c r="F63"/>
      <c r="G63"/>
      <c r="H63"/>
      <c r="J63" s="89" t="s">
        <v>195</v>
      </c>
      <c r="K63" s="86">
        <v>157247</v>
      </c>
      <c r="L63" s="81">
        <v>27597</v>
      </c>
      <c r="M63" s="133">
        <v>0.20621610811307023</v>
      </c>
      <c r="N63" s="134">
        <v>0.19723272418007304</v>
      </c>
    </row>
    <row r="64" spans="1:18" s="8" customFormat="1">
      <c r="A64" s="111" t="s">
        <v>279</v>
      </c>
      <c r="B64" s="108">
        <v>15153</v>
      </c>
      <c r="C64" s="105">
        <v>3037</v>
      </c>
      <c r="D64"/>
      <c r="E64"/>
      <c r="F64"/>
      <c r="G64"/>
      <c r="H64"/>
      <c r="J64" s="90" t="s">
        <v>138</v>
      </c>
      <c r="K64" s="86">
        <v>238052</v>
      </c>
      <c r="L64" s="81">
        <v>36370</v>
      </c>
      <c r="M64" s="133">
        <v>0.31218501445835273</v>
      </c>
      <c r="N64" s="134">
        <v>0.25993239042030858</v>
      </c>
    </row>
    <row r="65" spans="1:18" s="8" customFormat="1">
      <c r="A65" s="111" t="s">
        <v>130</v>
      </c>
      <c r="B65" s="108">
        <v>11388</v>
      </c>
      <c r="C65" s="105">
        <v>2190</v>
      </c>
      <c r="D65"/>
      <c r="E65"/>
      <c r="F65"/>
      <c r="G65"/>
      <c r="H65"/>
      <c r="J65" s="94" t="s">
        <v>354</v>
      </c>
      <c r="K65" s="95">
        <v>762535</v>
      </c>
      <c r="L65" s="96">
        <v>139921</v>
      </c>
      <c r="M65" s="139">
        <v>1</v>
      </c>
      <c r="N65" s="140">
        <v>1</v>
      </c>
    </row>
    <row r="66" spans="1:18" s="8" customFormat="1">
      <c r="A66" s="111" t="s">
        <v>131</v>
      </c>
      <c r="B66" s="108">
        <v>10686</v>
      </c>
      <c r="C66" s="105">
        <v>2095</v>
      </c>
      <c r="D66"/>
      <c r="E66"/>
      <c r="F66"/>
      <c r="G66"/>
      <c r="H66"/>
      <c r="J66"/>
      <c r="K66"/>
      <c r="L66"/>
      <c r="M66"/>
      <c r="N66"/>
    </row>
    <row r="67" spans="1:18" s="8" customFormat="1">
      <c r="A67" s="111" t="s">
        <v>295</v>
      </c>
      <c r="B67" s="108">
        <v>7000</v>
      </c>
      <c r="C67" s="105">
        <v>1726</v>
      </c>
      <c r="D67"/>
      <c r="E67" s="45" t="s">
        <v>286</v>
      </c>
      <c r="F67" s="54">
        <f t="shared" ref="F67:F74" si="0">K57/$K$65</f>
        <v>4.7512573193361617E-3</v>
      </c>
      <c r="G67" s="52">
        <f t="shared" ref="G67:G74" si="1">L57/$L$65</f>
        <v>4.4453655991595255E-3</v>
      </c>
    </row>
    <row r="68" spans="1:18" s="8" customFormat="1">
      <c r="A68" s="111" t="s">
        <v>209</v>
      </c>
      <c r="B68" s="108">
        <v>12381</v>
      </c>
      <c r="C68" s="105">
        <v>2063</v>
      </c>
      <c r="D68"/>
      <c r="E68" s="56" t="s">
        <v>125</v>
      </c>
      <c r="F68" s="65">
        <f t="shared" si="0"/>
        <v>1.3108906476424032E-2</v>
      </c>
      <c r="G68" s="66">
        <f t="shared" si="1"/>
        <v>1.7595643255837224E-2</v>
      </c>
      <c r="L68"/>
      <c r="M68"/>
    </row>
    <row r="69" spans="1:18" s="8" customFormat="1">
      <c r="A69" s="111" t="s">
        <v>95</v>
      </c>
      <c r="B69" s="108">
        <v>28090</v>
      </c>
      <c r="C69" s="105">
        <v>4833</v>
      </c>
      <c r="D69"/>
      <c r="E69" s="56" t="s">
        <v>297</v>
      </c>
      <c r="F69" s="55">
        <f t="shared" si="0"/>
        <v>3.1005789898168608E-2</v>
      </c>
      <c r="G69" s="53">
        <f t="shared" si="1"/>
        <v>3.2704168780954966E-2</v>
      </c>
    </row>
    <row r="70" spans="1:18" s="8" customFormat="1">
      <c r="A70" s="111" t="s">
        <v>234</v>
      </c>
      <c r="B70" s="108">
        <v>2248</v>
      </c>
      <c r="C70" s="105">
        <v>368</v>
      </c>
      <c r="D70"/>
      <c r="E70" s="56" t="s">
        <v>242</v>
      </c>
      <c r="F70" s="65">
        <f t="shared" si="0"/>
        <v>0.10546663431842473</v>
      </c>
      <c r="G70" s="66">
        <f t="shared" si="1"/>
        <v>0.12056088792961743</v>
      </c>
      <c r="H70" s="28"/>
      <c r="I70" s="28"/>
      <c r="Q70"/>
      <c r="R70"/>
    </row>
    <row r="71" spans="1:18" s="8" customFormat="1">
      <c r="A71" s="111" t="s">
        <v>115</v>
      </c>
      <c r="B71" s="108">
        <v>776</v>
      </c>
      <c r="C71" s="105">
        <v>141</v>
      </c>
      <c r="D71"/>
      <c r="E71" s="56" t="s">
        <v>66</v>
      </c>
      <c r="F71" s="55">
        <f t="shared" si="0"/>
        <v>0.16329479958296997</v>
      </c>
      <c r="G71" s="53">
        <f t="shared" si="1"/>
        <v>0.19171532507629305</v>
      </c>
      <c r="H71" s="158"/>
      <c r="I71" s="158"/>
      <c r="Q71"/>
      <c r="R71"/>
    </row>
    <row r="72" spans="1:18" s="8" customFormat="1">
      <c r="A72" s="111" t="s">
        <v>308</v>
      </c>
      <c r="B72" s="108">
        <v>1788</v>
      </c>
      <c r="C72" s="105">
        <v>297</v>
      </c>
      <c r="D72"/>
      <c r="E72" s="56" t="s">
        <v>29</v>
      </c>
      <c r="F72" s="65">
        <f t="shared" si="0"/>
        <v>0.16397148983325355</v>
      </c>
      <c r="G72" s="66">
        <f t="shared" si="1"/>
        <v>0.17581349475775615</v>
      </c>
      <c r="H72" s="158"/>
      <c r="I72" s="158"/>
      <c r="Q72"/>
      <c r="R72"/>
    </row>
    <row r="73" spans="1:18" s="8" customFormat="1">
      <c r="A73" s="111" t="s">
        <v>145</v>
      </c>
      <c r="B73" s="108">
        <v>585</v>
      </c>
      <c r="C73" s="105">
        <v>113</v>
      </c>
      <c r="D73"/>
      <c r="E73" s="56" t="s">
        <v>195</v>
      </c>
      <c r="F73" s="55">
        <f t="shared" si="0"/>
        <v>0.20621610811307023</v>
      </c>
      <c r="G73" s="53">
        <f t="shared" si="1"/>
        <v>0.19723272418007304</v>
      </c>
      <c r="H73" s="158"/>
      <c r="I73" s="158"/>
      <c r="Q73"/>
      <c r="R73"/>
    </row>
    <row r="74" spans="1:18" s="8" customFormat="1">
      <c r="A74" s="111" t="s">
        <v>117</v>
      </c>
      <c r="B74" s="108">
        <v>132</v>
      </c>
      <c r="C74" s="105">
        <v>24</v>
      </c>
      <c r="D74"/>
      <c r="E74" s="56" t="s">
        <v>138</v>
      </c>
      <c r="F74" s="65">
        <f t="shared" si="0"/>
        <v>0.31218501445835273</v>
      </c>
      <c r="G74" s="66">
        <f t="shared" si="1"/>
        <v>0.25993239042030858</v>
      </c>
      <c r="H74" s="158"/>
      <c r="I74" s="158"/>
      <c r="Q74"/>
      <c r="R74"/>
    </row>
    <row r="75" spans="1:18" s="8" customFormat="1">
      <c r="A75" s="111" t="s">
        <v>281</v>
      </c>
      <c r="B75" s="108">
        <v>26723</v>
      </c>
      <c r="C75" s="105">
        <v>5353</v>
      </c>
      <c r="D75"/>
      <c r="E75" s="9"/>
      <c r="F75" s="9"/>
      <c r="H75" s="158"/>
      <c r="I75" s="158"/>
      <c r="Q75"/>
      <c r="R75"/>
    </row>
    <row r="76" spans="1:18" s="8" customFormat="1">
      <c r="A76" s="111" t="s">
        <v>64</v>
      </c>
      <c r="B76" s="108">
        <v>1100</v>
      </c>
      <c r="C76" s="105">
        <v>220</v>
      </c>
      <c r="D76"/>
      <c r="E76" s="40" t="s">
        <v>41</v>
      </c>
      <c r="F76" s="37">
        <f>GETPIVOTDATA("Count of Site Name",$J$27,"Site Typology","Collective centers")</f>
        <v>10</v>
      </c>
      <c r="H76" s="158"/>
      <c r="I76" s="158"/>
      <c r="Q76"/>
      <c r="R76"/>
    </row>
    <row r="77" spans="1:18" s="8" customFormat="1">
      <c r="A77" s="111" t="s">
        <v>216</v>
      </c>
      <c r="B77" s="108">
        <v>781</v>
      </c>
      <c r="C77" s="105">
        <v>130</v>
      </c>
      <c r="D77"/>
      <c r="E77" s="41" t="s">
        <v>46</v>
      </c>
      <c r="F77" s="64">
        <f>GETPIVOTDATA("Count of Site Name",$J$27,"Site Typology","Formal IDP Site")</f>
        <v>18</v>
      </c>
      <c r="H77" s="158"/>
      <c r="I77" s="158"/>
      <c r="Q77"/>
      <c r="R77"/>
    </row>
    <row r="78" spans="1:18" s="8" customFormat="1">
      <c r="A78" s="111" t="s">
        <v>238</v>
      </c>
      <c r="B78" s="108">
        <v>1984</v>
      </c>
      <c r="C78" s="105">
        <v>363</v>
      </c>
      <c r="D78"/>
      <c r="E78" s="42" t="s">
        <v>34</v>
      </c>
      <c r="F78" s="39">
        <f>GETPIVOTDATA("Count of Site Name",$J$27,"Site Typology","Self settled informal sites")</f>
        <v>78</v>
      </c>
      <c r="H78" s="158"/>
      <c r="I78" s="158"/>
      <c r="Q78"/>
      <c r="R78"/>
    </row>
    <row r="79" spans="1:18" s="8" customFormat="1">
      <c r="A79" s="111" t="s">
        <v>283</v>
      </c>
      <c r="B79" s="108">
        <v>2831</v>
      </c>
      <c r="C79" s="105">
        <v>555</v>
      </c>
      <c r="D79"/>
      <c r="E79" s="10"/>
      <c r="F79" s="11"/>
      <c r="H79" s="158"/>
      <c r="I79" s="158"/>
      <c r="Q79"/>
      <c r="R79"/>
    </row>
    <row r="80" spans="1:18" s="8" customFormat="1">
      <c r="A80" s="111" t="s">
        <v>90</v>
      </c>
      <c r="B80" s="108">
        <v>2352</v>
      </c>
      <c r="C80" s="105">
        <v>420</v>
      </c>
      <c r="D80"/>
      <c r="E80" s="9"/>
      <c r="F80" s="9"/>
      <c r="Q80"/>
      <c r="R80"/>
    </row>
    <row r="81" spans="1:15" s="8" customFormat="1">
      <c r="A81" s="111" t="s">
        <v>118</v>
      </c>
      <c r="B81" s="108">
        <v>237</v>
      </c>
      <c r="C81" s="105">
        <v>43</v>
      </c>
      <c r="D81"/>
      <c r="E81" s="31" t="s">
        <v>72</v>
      </c>
      <c r="F81" s="37">
        <f>GETPIVOTDATA("Count of Site Name",$J$34,"Response Type","Mobile")</f>
        <v>9</v>
      </c>
      <c r="J81"/>
      <c r="K81"/>
      <c r="L81"/>
    </row>
    <row r="82" spans="1:15" s="8" customFormat="1">
      <c r="A82" s="111" t="s">
        <v>119</v>
      </c>
      <c r="B82" s="108">
        <v>354</v>
      </c>
      <c r="C82" s="105">
        <v>58</v>
      </c>
      <c r="D82"/>
      <c r="E82" s="43" t="s">
        <v>48</v>
      </c>
      <c r="F82" s="64">
        <f>GETPIVOTDATA("Count of Site Name",$J$34,"Response Type","None")</f>
        <v>58</v>
      </c>
      <c r="J82"/>
      <c r="K82"/>
      <c r="L82"/>
    </row>
    <row r="83" spans="1:15" s="8" customFormat="1">
      <c r="A83" s="111" t="s">
        <v>120</v>
      </c>
      <c r="B83" s="108">
        <v>490</v>
      </c>
      <c r="C83" s="105">
        <v>71</v>
      </c>
      <c r="D83"/>
      <c r="E83" s="43" t="s">
        <v>37</v>
      </c>
      <c r="F83" s="38">
        <f>GETPIVOTDATA("Count of Site Name",$J$34,"Response Type","Roving")</f>
        <v>8</v>
      </c>
      <c r="J83"/>
      <c r="K83"/>
      <c r="L83"/>
    </row>
    <row r="84" spans="1:15" s="8" customFormat="1">
      <c r="A84" s="111" t="s">
        <v>153</v>
      </c>
      <c r="B84" s="108">
        <v>7492</v>
      </c>
      <c r="C84" s="105">
        <v>1249</v>
      </c>
      <c r="D84"/>
      <c r="E84" s="44" t="s">
        <v>44</v>
      </c>
      <c r="F84" s="67">
        <f>GETPIVOTDATA("Count of Site Name",$J$34,"Response Type","Static")</f>
        <v>31</v>
      </c>
      <c r="J84"/>
      <c r="K84"/>
      <c r="L84"/>
    </row>
    <row r="85" spans="1:15" s="8" customFormat="1">
      <c r="A85" s="111" t="s">
        <v>255</v>
      </c>
      <c r="B85" s="108">
        <v>192</v>
      </c>
      <c r="C85" s="105">
        <v>37</v>
      </c>
      <c r="D85"/>
      <c r="E85" s="9"/>
      <c r="F85" s="9"/>
      <c r="J85"/>
      <c r="K85"/>
      <c r="L85"/>
    </row>
    <row r="86" spans="1:15" s="8" customFormat="1">
      <c r="A86" s="111" t="s">
        <v>103</v>
      </c>
      <c r="B86" s="108">
        <v>1134</v>
      </c>
      <c r="C86" s="105">
        <v>189</v>
      </c>
      <c r="D86"/>
      <c r="E86" s="45" t="s">
        <v>359</v>
      </c>
      <c r="F86" s="37">
        <f>GETPIVOTDATA("Count of Site Name",$J$41,"Site Managed","No")</f>
        <v>58</v>
      </c>
      <c r="J86"/>
      <c r="K86"/>
      <c r="L86"/>
    </row>
    <row r="87" spans="1:15" s="8" customFormat="1">
      <c r="A87" s="111" t="s">
        <v>155</v>
      </c>
      <c r="B87" s="108">
        <v>2851</v>
      </c>
      <c r="C87" s="105">
        <v>475</v>
      </c>
      <c r="D87"/>
      <c r="E87" s="46" t="s">
        <v>357</v>
      </c>
      <c r="F87" s="67">
        <f>GETPIVOTDATA("Count of Site Name",$J$41,"Site Managed","Yes")</f>
        <v>48</v>
      </c>
      <c r="J87"/>
      <c r="K87"/>
      <c r="L87"/>
    </row>
    <row r="88" spans="1:15" s="8" customFormat="1">
      <c r="A88" s="111" t="s">
        <v>135</v>
      </c>
      <c r="B88" s="108">
        <v>1569</v>
      </c>
      <c r="C88" s="105">
        <v>291</v>
      </c>
      <c r="D88"/>
      <c r="E88" s="9"/>
      <c r="F88" s="9"/>
      <c r="J88"/>
      <c r="K88"/>
      <c r="L88"/>
    </row>
    <row r="89" spans="1:15" s="8" customFormat="1">
      <c r="A89" s="111" t="s">
        <v>185</v>
      </c>
      <c r="B89" s="108">
        <v>10030</v>
      </c>
      <c r="C89" s="105">
        <v>1672</v>
      </c>
      <c r="D89"/>
      <c r="E89" s="49" t="s">
        <v>36</v>
      </c>
      <c r="F89" s="47">
        <f t="shared" ref="F89:F94" si="2">G89/$G$95</f>
        <v>2.8301886792452831E-2</v>
      </c>
      <c r="G89" s="37">
        <f>COUNTIF(Table5[Managed by],'Pivot tables &amp; visuals'!E89)</f>
        <v>3</v>
      </c>
      <c r="J89"/>
      <c r="K89"/>
      <c r="L89"/>
    </row>
    <row r="90" spans="1:15" s="8" customFormat="1">
      <c r="A90" s="111" t="s">
        <v>156</v>
      </c>
      <c r="B90" s="108">
        <v>7541</v>
      </c>
      <c r="C90" s="105">
        <v>1242</v>
      </c>
      <c r="D90"/>
      <c r="E90" s="50" t="s">
        <v>78</v>
      </c>
      <c r="F90" s="68">
        <f t="shared" si="2"/>
        <v>6.6037735849056603E-2</v>
      </c>
      <c r="G90" s="64">
        <f>COUNTIF(Table5[Managed by],'Pivot tables &amp; visuals'!E90)</f>
        <v>7</v>
      </c>
      <c r="J90"/>
      <c r="K90"/>
      <c r="L90"/>
    </row>
    <row r="91" spans="1:15" s="8" customFormat="1">
      <c r="A91" s="111" t="s">
        <v>167</v>
      </c>
      <c r="B91" s="108">
        <v>12015</v>
      </c>
      <c r="C91" s="105">
        <v>1725</v>
      </c>
      <c r="D91"/>
      <c r="E91" s="51" t="s">
        <v>54</v>
      </c>
      <c r="F91" s="48">
        <f t="shared" si="2"/>
        <v>0.12264150943396226</v>
      </c>
      <c r="G91" s="38">
        <f>COUNTIF(Table5[Managed by],'Pivot tables &amp; visuals'!E91)</f>
        <v>13</v>
      </c>
      <c r="J91"/>
      <c r="K91"/>
      <c r="L91"/>
    </row>
    <row r="92" spans="1:15" s="8" customFormat="1">
      <c r="A92" s="111" t="s">
        <v>186</v>
      </c>
      <c r="B92" s="108">
        <v>21203</v>
      </c>
      <c r="C92" s="105">
        <v>3044</v>
      </c>
      <c r="D92"/>
      <c r="E92" s="50" t="s">
        <v>101</v>
      </c>
      <c r="F92" s="68">
        <f t="shared" si="2"/>
        <v>0.20754716981132076</v>
      </c>
      <c r="G92" s="64">
        <f>COUNTIF(Table5[Managed by],'Pivot tables &amp; visuals'!E92)</f>
        <v>22</v>
      </c>
      <c r="J92"/>
      <c r="K92"/>
      <c r="L92"/>
    </row>
    <row r="93" spans="1:15" s="8" customFormat="1">
      <c r="A93" s="111" t="s">
        <v>187</v>
      </c>
      <c r="B93" s="108">
        <v>18268</v>
      </c>
      <c r="C93" s="105">
        <v>2561</v>
      </c>
      <c r="D93"/>
      <c r="E93" s="50" t="s">
        <v>42</v>
      </c>
      <c r="F93" s="48">
        <f t="shared" si="2"/>
        <v>0.11320754716981132</v>
      </c>
      <c r="G93" s="38">
        <f>COUNTIF(Table5[Managed by],'Pivot tables &amp; visuals'!E93)</f>
        <v>12</v>
      </c>
      <c r="J93"/>
      <c r="K93"/>
      <c r="L93"/>
    </row>
    <row r="94" spans="1:15" s="8" customFormat="1">
      <c r="A94" s="111" t="s">
        <v>188</v>
      </c>
      <c r="B94" s="108">
        <v>13591</v>
      </c>
      <c r="C94" s="105">
        <v>1825</v>
      </c>
      <c r="D94"/>
      <c r="E94" s="50" t="s">
        <v>48</v>
      </c>
      <c r="F94" s="68">
        <f t="shared" si="2"/>
        <v>0.46226415094339623</v>
      </c>
      <c r="G94" s="64">
        <f>COUNTIF(Table5[Managed by],'Pivot tables &amp; visuals'!E94)</f>
        <v>49</v>
      </c>
      <c r="J94"/>
      <c r="K94"/>
      <c r="L94"/>
    </row>
    <row r="95" spans="1:15" s="8" customFormat="1">
      <c r="A95" s="112" t="s">
        <v>147</v>
      </c>
      <c r="B95" s="108">
        <v>4163</v>
      </c>
      <c r="C95" s="105">
        <v>581</v>
      </c>
      <c r="D95"/>
      <c r="E95" s="61" t="s">
        <v>370</v>
      </c>
      <c r="F95" s="62"/>
      <c r="G95" s="63">
        <f>SUM(G89:G94)</f>
        <v>106</v>
      </c>
      <c r="J95"/>
      <c r="K95"/>
      <c r="L95"/>
    </row>
    <row r="96" spans="1:15" s="8" customFormat="1">
      <c r="A96" s="110" t="s">
        <v>148</v>
      </c>
      <c r="B96" s="108">
        <v>6176</v>
      </c>
      <c r="C96" s="105">
        <v>837</v>
      </c>
      <c r="D96"/>
      <c r="J96" s="14"/>
      <c r="K96" s="14"/>
      <c r="L96"/>
      <c r="M96"/>
      <c r="N96"/>
      <c r="O96"/>
    </row>
    <row r="97" spans="1:15" s="8" customFormat="1">
      <c r="A97" s="111" t="s">
        <v>149</v>
      </c>
      <c r="B97" s="108">
        <v>9662</v>
      </c>
      <c r="C97" s="105">
        <v>1376</v>
      </c>
      <c r="D97"/>
      <c r="K97" s="14"/>
      <c r="L97"/>
      <c r="M97"/>
      <c r="N97"/>
      <c r="O97"/>
    </row>
    <row r="98" spans="1:15" s="8" customFormat="1">
      <c r="A98" s="111" t="s">
        <v>191</v>
      </c>
      <c r="B98" s="108">
        <v>642</v>
      </c>
      <c r="C98" s="105">
        <v>86</v>
      </c>
      <c r="D98"/>
      <c r="E98" s="31" t="s">
        <v>371</v>
      </c>
      <c r="F98" s="35" t="s">
        <v>367</v>
      </c>
      <c r="G98" s="32" t="s">
        <v>366</v>
      </c>
      <c r="J98" s="14"/>
      <c r="K98" s="14"/>
      <c r="L98"/>
      <c r="M98"/>
      <c r="N98"/>
      <c r="O98"/>
    </row>
    <row r="99" spans="1:15" s="8" customFormat="1">
      <c r="A99" s="111" t="s">
        <v>193</v>
      </c>
      <c r="B99" s="108">
        <v>1928</v>
      </c>
      <c r="C99" s="105">
        <v>277</v>
      </c>
      <c r="D99"/>
      <c r="E99" s="33" t="s">
        <v>359</v>
      </c>
      <c r="F99" s="36">
        <f>SUMIF(Table5[Site Managed],"No",Table5[Displaced Population (Individuals)])</f>
        <v>242442</v>
      </c>
      <c r="G99" s="34">
        <f>SUMIF(Table5[Site Managed],"No",Table5[Displaced Population (HH)])</f>
        <v>49079</v>
      </c>
      <c r="J99" s="14"/>
      <c r="K99" s="14"/>
      <c r="L99"/>
      <c r="M99"/>
      <c r="N99"/>
      <c r="O99"/>
    </row>
    <row r="100" spans="1:15" s="8" customFormat="1">
      <c r="A100" s="111" t="s">
        <v>86</v>
      </c>
      <c r="B100" s="108">
        <v>12541</v>
      </c>
      <c r="C100" s="105">
        <v>3460</v>
      </c>
      <c r="D100"/>
      <c r="E100" s="69" t="s">
        <v>357</v>
      </c>
      <c r="F100" s="70">
        <f>SUMIF(Table5[Site Managed],"Yes",Table5[Displaced Population (Individuals)])</f>
        <v>520093</v>
      </c>
      <c r="G100" s="71">
        <f>SUMIF(Table5[Site Managed],"Yes",Table5[Displaced Population (HH)])</f>
        <v>90842</v>
      </c>
      <c r="J100" s="14"/>
      <c r="K100" s="14"/>
      <c r="L100"/>
      <c r="M100"/>
      <c r="N100"/>
      <c r="O100"/>
    </row>
    <row r="101" spans="1:15" s="8" customFormat="1">
      <c r="A101" s="111" t="s">
        <v>121</v>
      </c>
      <c r="B101" s="108">
        <v>237</v>
      </c>
      <c r="C101" s="105">
        <v>43</v>
      </c>
      <c r="D101"/>
      <c r="L101"/>
      <c r="M101"/>
      <c r="N101"/>
      <c r="O101"/>
    </row>
    <row r="102" spans="1:15" s="8" customFormat="1">
      <c r="A102" s="111" t="s">
        <v>158</v>
      </c>
      <c r="B102" s="108">
        <v>642</v>
      </c>
      <c r="C102" s="105">
        <v>107</v>
      </c>
      <c r="D102"/>
      <c r="L102"/>
      <c r="M102"/>
      <c r="N102"/>
      <c r="O102"/>
    </row>
    <row r="103" spans="1:15" s="8" customFormat="1">
      <c r="A103" s="111" t="s">
        <v>159</v>
      </c>
      <c r="B103" s="108">
        <v>948</v>
      </c>
      <c r="C103" s="105">
        <v>158</v>
      </c>
      <c r="D103"/>
      <c r="L103"/>
      <c r="M103"/>
      <c r="N103"/>
      <c r="O103"/>
    </row>
    <row r="104" spans="1:15" s="8" customFormat="1">
      <c r="A104" s="111" t="s">
        <v>160</v>
      </c>
      <c r="B104" s="108">
        <v>828</v>
      </c>
      <c r="C104" s="105">
        <v>138</v>
      </c>
      <c r="D104"/>
      <c r="L104"/>
      <c r="M104"/>
      <c r="N104"/>
      <c r="O104"/>
    </row>
    <row r="105" spans="1:15" s="8" customFormat="1">
      <c r="A105" s="111" t="s">
        <v>105</v>
      </c>
      <c r="B105" s="108">
        <v>2500</v>
      </c>
      <c r="C105" s="105">
        <v>500</v>
      </c>
      <c r="D105"/>
      <c r="E105" s="9"/>
      <c r="F105" s="9"/>
      <c r="L105"/>
      <c r="M105"/>
      <c r="N105"/>
      <c r="O105"/>
    </row>
    <row r="106" spans="1:15" s="8" customFormat="1">
      <c r="A106" s="111" t="s">
        <v>161</v>
      </c>
      <c r="B106" s="108">
        <v>2232</v>
      </c>
      <c r="C106" s="105">
        <v>372</v>
      </c>
      <c r="D106"/>
      <c r="E106" s="9"/>
      <c r="F106" s="9"/>
      <c r="L106"/>
      <c r="M106"/>
      <c r="N106"/>
      <c r="O106"/>
    </row>
    <row r="107" spans="1:15" s="8" customFormat="1">
      <c r="A107" s="111" t="s">
        <v>273</v>
      </c>
      <c r="B107" s="108">
        <v>196</v>
      </c>
      <c r="C107" s="105">
        <v>35</v>
      </c>
      <c r="D107"/>
      <c r="E107" s="9"/>
      <c r="F107" s="9"/>
      <c r="L107"/>
      <c r="M107"/>
      <c r="N107"/>
      <c r="O107"/>
    </row>
    <row r="108" spans="1:15" s="8" customFormat="1">
      <c r="A108" s="111" t="s">
        <v>168</v>
      </c>
      <c r="B108" s="108">
        <v>3562</v>
      </c>
      <c r="C108" s="105">
        <v>593</v>
      </c>
      <c r="D108"/>
      <c r="E108" s="9"/>
      <c r="F108" s="9"/>
      <c r="L108"/>
      <c r="M108"/>
      <c r="N108"/>
      <c r="O108"/>
    </row>
    <row r="109" spans="1:15" s="8" customFormat="1">
      <c r="A109" s="111" t="s">
        <v>239</v>
      </c>
      <c r="B109" s="108">
        <v>18966</v>
      </c>
      <c r="C109" s="105">
        <v>3161</v>
      </c>
      <c r="D109"/>
      <c r="E109" s="9"/>
      <c r="F109" s="9"/>
      <c r="L109"/>
      <c r="M109"/>
      <c r="N109"/>
      <c r="O109"/>
    </row>
    <row r="110" spans="1:15" s="8" customFormat="1">
      <c r="A110" s="111" t="s">
        <v>309</v>
      </c>
      <c r="B110" s="108">
        <v>1240</v>
      </c>
      <c r="C110" s="105">
        <v>206</v>
      </c>
      <c r="D110"/>
      <c r="E110" s="9"/>
      <c r="F110" s="9"/>
      <c r="L110"/>
      <c r="M110"/>
      <c r="N110"/>
      <c r="O110"/>
    </row>
    <row r="111" spans="1:15" s="8" customFormat="1">
      <c r="A111" s="111" t="s">
        <v>70</v>
      </c>
      <c r="B111" s="108">
        <v>2934</v>
      </c>
      <c r="C111" s="105">
        <v>978</v>
      </c>
      <c r="D111"/>
      <c r="E111" s="9"/>
      <c r="F111" s="9"/>
      <c r="L111"/>
      <c r="M111"/>
      <c r="N111"/>
      <c r="O111"/>
    </row>
    <row r="112" spans="1:15" s="8" customFormat="1">
      <c r="A112" s="111" t="s">
        <v>106</v>
      </c>
      <c r="B112" s="108">
        <v>1400</v>
      </c>
      <c r="C112" s="105">
        <v>280</v>
      </c>
      <c r="D112"/>
      <c r="E112" s="9"/>
      <c r="F112" s="9"/>
      <c r="L112"/>
      <c r="M112"/>
      <c r="N112"/>
      <c r="O112"/>
    </row>
    <row r="113" spans="1:15" s="8" customFormat="1">
      <c r="A113" s="111" t="s">
        <v>226</v>
      </c>
      <c r="B113" s="108">
        <v>942</v>
      </c>
      <c r="C113" s="105">
        <v>142</v>
      </c>
      <c r="D113"/>
      <c r="E113" s="9"/>
      <c r="F113" s="9"/>
      <c r="L113"/>
      <c r="M113"/>
      <c r="N113"/>
      <c r="O113"/>
    </row>
    <row r="114" spans="1:15" s="8" customFormat="1">
      <c r="A114" s="111" t="s">
        <v>285</v>
      </c>
      <c r="B114" s="108">
        <v>1347</v>
      </c>
      <c r="C114" s="105">
        <v>719</v>
      </c>
      <c r="D114"/>
      <c r="E114" s="14"/>
      <c r="F114" s="9"/>
      <c r="L114"/>
      <c r="M114"/>
      <c r="N114"/>
      <c r="O114"/>
    </row>
    <row r="115" spans="1:15" s="8" customFormat="1">
      <c r="A115" s="111" t="s">
        <v>107</v>
      </c>
      <c r="B115" s="108">
        <v>940</v>
      </c>
      <c r="C115" s="105">
        <v>188</v>
      </c>
      <c r="D115"/>
      <c r="E115" s="9"/>
      <c r="F115" s="9"/>
      <c r="L115"/>
      <c r="M115"/>
      <c r="N115"/>
      <c r="O115"/>
    </row>
    <row r="116" spans="1:15" s="8" customFormat="1">
      <c r="A116" s="111" t="s">
        <v>124</v>
      </c>
      <c r="B116" s="108">
        <v>3000</v>
      </c>
      <c r="C116" s="105">
        <v>500</v>
      </c>
      <c r="D116"/>
      <c r="E116" s="9"/>
      <c r="F116" s="9"/>
      <c r="L116"/>
      <c r="M116"/>
      <c r="N116"/>
      <c r="O116"/>
    </row>
    <row r="117" spans="1:15" s="8" customFormat="1">
      <c r="A117" s="111" t="s">
        <v>65</v>
      </c>
      <c r="B117" s="108">
        <v>1755</v>
      </c>
      <c r="C117" s="105">
        <v>351</v>
      </c>
      <c r="D117"/>
      <c r="E117" s="9"/>
      <c r="F117" s="9"/>
      <c r="L117"/>
      <c r="M117"/>
      <c r="N117"/>
      <c r="O117"/>
    </row>
    <row r="118" spans="1:15" s="8" customFormat="1">
      <c r="A118" s="89" t="s">
        <v>93</v>
      </c>
      <c r="B118" s="108">
        <v>37946</v>
      </c>
      <c r="C118" s="105">
        <v>6324</v>
      </c>
      <c r="D118"/>
      <c r="E118" s="9"/>
      <c r="F118" s="9"/>
      <c r="L118"/>
      <c r="M118"/>
      <c r="N118"/>
      <c r="O118"/>
    </row>
    <row r="119" spans="1:15" s="8" customFormat="1">
      <c r="A119" s="89" t="s">
        <v>189</v>
      </c>
      <c r="B119" s="108">
        <v>1928</v>
      </c>
      <c r="C119" s="105">
        <v>277</v>
      </c>
      <c r="D119"/>
      <c r="E119" s="9"/>
      <c r="F119" s="9"/>
      <c r="L119"/>
      <c r="M119"/>
      <c r="N119"/>
      <c r="O119"/>
    </row>
    <row r="120" spans="1:15" s="8" customFormat="1">
      <c r="A120" s="90" t="s">
        <v>205</v>
      </c>
      <c r="B120" s="108">
        <v>27207</v>
      </c>
      <c r="C120" s="105">
        <v>4248</v>
      </c>
      <c r="D120"/>
      <c r="E120" s="9"/>
      <c r="F120" s="9"/>
    </row>
    <row r="121" spans="1:15" s="8" customFormat="1">
      <c r="A121" s="80" t="s">
        <v>375</v>
      </c>
      <c r="B121" s="108">
        <v>3234</v>
      </c>
      <c r="C121" s="105">
        <v>1027</v>
      </c>
      <c r="D121"/>
      <c r="E121" s="9"/>
      <c r="F121" s="9"/>
    </row>
    <row r="122" spans="1:15" s="8" customFormat="1">
      <c r="A122" s="114" t="s">
        <v>354</v>
      </c>
      <c r="B122" s="115">
        <v>762535</v>
      </c>
      <c r="C122" s="116">
        <v>139921</v>
      </c>
      <c r="D122"/>
      <c r="E122" s="9"/>
      <c r="F122" s="9"/>
    </row>
    <row r="123" spans="1:15" s="8" customFormat="1">
      <c r="A123"/>
      <c r="B123"/>
      <c r="C123"/>
      <c r="D123"/>
      <c r="E123" s="9"/>
      <c r="F123" s="9"/>
    </row>
    <row r="124" spans="1:15" s="8" customFormat="1">
      <c r="A124"/>
      <c r="B124"/>
      <c r="C124"/>
      <c r="D124"/>
      <c r="E124" s="9"/>
      <c r="F124" s="9"/>
    </row>
    <row r="125" spans="1:15" s="8" customFormat="1">
      <c r="A125"/>
      <c r="B125"/>
      <c r="C125"/>
      <c r="D125"/>
      <c r="E125" s="9"/>
      <c r="F125" s="9"/>
    </row>
    <row r="126" spans="1:15" s="8" customFormat="1">
      <c r="A126"/>
      <c r="B126"/>
      <c r="C126"/>
      <c r="D126"/>
      <c r="E126" s="9"/>
      <c r="F126" s="9"/>
    </row>
    <row r="127" spans="1:15" s="8" customFormat="1">
      <c r="A127"/>
      <c r="B127"/>
      <c r="C127"/>
      <c r="D127"/>
      <c r="E127" s="9"/>
      <c r="F127" s="9"/>
    </row>
    <row r="128" spans="1:15" s="8" customFormat="1">
      <c r="A128"/>
      <c r="B128"/>
      <c r="C128"/>
      <c r="D128"/>
      <c r="E128" s="9"/>
      <c r="F128" s="9"/>
    </row>
    <row r="129" spans="1:6" s="8" customFormat="1">
      <c r="A129"/>
      <c r="B129"/>
      <c r="C129"/>
      <c r="D129"/>
      <c r="E129" s="9"/>
      <c r="F129" s="9"/>
    </row>
    <row r="130" spans="1:6" s="8" customFormat="1">
      <c r="A130"/>
      <c r="B130"/>
      <c r="C130"/>
      <c r="D130"/>
      <c r="E130" s="9"/>
      <c r="F130" s="9"/>
    </row>
    <row r="131" spans="1:6" s="8" customFormat="1">
      <c r="A131"/>
      <c r="B131"/>
      <c r="C131"/>
      <c r="D131"/>
      <c r="E131" s="9"/>
      <c r="F131" s="9"/>
    </row>
    <row r="132" spans="1:6" s="8" customFormat="1">
      <c r="A132"/>
      <c r="B132"/>
      <c r="C132"/>
      <c r="D132"/>
      <c r="E132" s="9"/>
      <c r="F132" s="9"/>
    </row>
    <row r="133" spans="1:6" s="8" customFormat="1">
      <c r="A133"/>
      <c r="B133"/>
      <c r="C133"/>
      <c r="D133"/>
      <c r="E133" s="9"/>
      <c r="F133" s="9"/>
    </row>
    <row r="134" spans="1:6" s="8" customFormat="1">
      <c r="A134"/>
      <c r="B134"/>
      <c r="C134"/>
      <c r="D134"/>
      <c r="E134" s="9"/>
      <c r="F134" s="9"/>
    </row>
    <row r="135" spans="1:6" s="8" customFormat="1">
      <c r="A135"/>
      <c r="B135"/>
      <c r="C135"/>
      <c r="D135"/>
      <c r="E135" s="9"/>
      <c r="F135" s="9"/>
    </row>
    <row r="136" spans="1:6" s="8" customFormat="1">
      <c r="A136"/>
      <c r="B136"/>
      <c r="C136"/>
      <c r="D136"/>
      <c r="E136" s="9"/>
      <c r="F136" s="9"/>
    </row>
    <row r="137" spans="1:6" s="8" customFormat="1">
      <c r="A137"/>
      <c r="B137"/>
      <c r="C137"/>
      <c r="D137"/>
      <c r="E137" s="9"/>
      <c r="F137" s="9"/>
    </row>
    <row r="138" spans="1:6" s="8" customFormat="1">
      <c r="A138"/>
      <c r="B138"/>
      <c r="C138"/>
      <c r="D138"/>
      <c r="E138" s="9"/>
      <c r="F138" s="9"/>
    </row>
    <row r="139" spans="1:6" s="8" customFormat="1">
      <c r="A139"/>
      <c r="B139"/>
      <c r="C139"/>
      <c r="D139"/>
      <c r="E139" s="9"/>
      <c r="F139" s="9"/>
    </row>
    <row r="140" spans="1:6" s="8" customFormat="1">
      <c r="A140"/>
      <c r="B140"/>
      <c r="C140"/>
      <c r="D140"/>
      <c r="E140" s="9"/>
      <c r="F140" s="9"/>
    </row>
    <row r="141" spans="1:6" s="8" customFormat="1">
      <c r="A141"/>
      <c r="B141"/>
      <c r="C141"/>
      <c r="D141"/>
      <c r="E141" s="9"/>
      <c r="F141" s="9"/>
    </row>
    <row r="142" spans="1:6" s="8" customFormat="1">
      <c r="A142"/>
      <c r="B142"/>
      <c r="C142"/>
      <c r="D142"/>
      <c r="E142" s="9"/>
      <c r="F142" s="9"/>
    </row>
    <row r="143" spans="1:6" s="8" customFormat="1">
      <c r="A143"/>
      <c r="B143"/>
      <c r="C143"/>
      <c r="D143"/>
      <c r="E143" s="9"/>
      <c r="F143" s="9"/>
    </row>
    <row r="144" spans="1:6" s="8" customFormat="1">
      <c r="A144"/>
      <c r="B144"/>
      <c r="C144"/>
      <c r="D144"/>
      <c r="E144" s="9"/>
      <c r="F144" s="9"/>
    </row>
    <row r="145" spans="1:6" s="8" customFormat="1">
      <c r="A145"/>
      <c r="B145"/>
      <c r="C145"/>
      <c r="D145"/>
      <c r="E145" s="9"/>
      <c r="F145" s="9"/>
    </row>
    <row r="146" spans="1:6" s="8" customFormat="1">
      <c r="A146"/>
      <c r="B146"/>
      <c r="C146"/>
      <c r="D146"/>
      <c r="E146" s="9"/>
      <c r="F146" s="9"/>
    </row>
    <row r="147" spans="1:6" s="8" customFormat="1">
      <c r="A147"/>
      <c r="B147"/>
      <c r="C147"/>
      <c r="D147"/>
      <c r="E147" s="9"/>
      <c r="F147" s="9"/>
    </row>
    <row r="148" spans="1:6" s="8" customFormat="1">
      <c r="A148"/>
      <c r="B148"/>
      <c r="C148"/>
      <c r="D148"/>
      <c r="E148" s="9"/>
      <c r="F148" s="9"/>
    </row>
    <row r="149" spans="1:6" s="8" customFormat="1">
      <c r="A149"/>
      <c r="B149"/>
      <c r="C149"/>
      <c r="D149"/>
      <c r="E149" s="9"/>
      <c r="F149" s="9"/>
    </row>
    <row r="150" spans="1:6" s="8" customFormat="1">
      <c r="A150"/>
      <c r="B150"/>
      <c r="C150"/>
      <c r="D150" s="9"/>
      <c r="E150" s="9"/>
      <c r="F150" s="9"/>
    </row>
    <row r="151" spans="1:6" s="8" customFormat="1">
      <c r="A151"/>
      <c r="B151"/>
      <c r="C151"/>
      <c r="D151" s="9"/>
      <c r="E151" s="9"/>
      <c r="F151" s="9"/>
    </row>
    <row r="152" spans="1:6" s="8" customFormat="1">
      <c r="A152"/>
      <c r="B152"/>
      <c r="C152"/>
      <c r="D152" s="9"/>
      <c r="E152" s="9"/>
      <c r="F152" s="9"/>
    </row>
    <row r="153" spans="1:6" s="8" customFormat="1">
      <c r="A153"/>
      <c r="B153"/>
      <c r="C153"/>
      <c r="D153" s="9"/>
      <c r="E153" s="9"/>
      <c r="F153" s="9"/>
    </row>
    <row r="154" spans="1:6" s="8" customFormat="1">
      <c r="A154"/>
      <c r="B154"/>
      <c r="C154"/>
      <c r="D154" s="9"/>
      <c r="E154" s="9"/>
      <c r="F154" s="9"/>
    </row>
    <row r="155" spans="1:6" s="8" customFormat="1">
      <c r="A155"/>
      <c r="B155"/>
      <c r="C155"/>
      <c r="D155" s="9"/>
      <c r="E155" s="9"/>
      <c r="F155" s="9"/>
    </row>
    <row r="156" spans="1:6" s="8" customFormat="1">
      <c r="A156"/>
      <c r="B156"/>
      <c r="C156"/>
      <c r="D156" s="9"/>
      <c r="E156" s="9"/>
      <c r="F156" s="9"/>
    </row>
    <row r="157" spans="1:6" s="8" customFormat="1">
      <c r="A157"/>
      <c r="B157"/>
      <c r="C157"/>
      <c r="D157" s="9"/>
      <c r="E157" s="9"/>
      <c r="F157" s="9"/>
    </row>
    <row r="158" spans="1:6" s="8" customFormat="1">
      <c r="A158"/>
      <c r="B158"/>
      <c r="C158"/>
      <c r="D158" s="9"/>
      <c r="E158" s="9"/>
      <c r="F158" s="9"/>
    </row>
    <row r="159" spans="1:6" s="8" customFormat="1">
      <c r="A159"/>
      <c r="B159"/>
      <c r="C159"/>
      <c r="D159" s="9"/>
      <c r="E159" s="9"/>
      <c r="F159" s="9"/>
    </row>
    <row r="160" spans="1:6" s="8" customFormat="1">
      <c r="A160"/>
      <c r="B160"/>
      <c r="C160"/>
      <c r="D160" s="9"/>
      <c r="E160" s="9"/>
      <c r="F160" s="9"/>
    </row>
    <row r="161" spans="1:11" s="8" customFormat="1">
      <c r="A161"/>
      <c r="B161"/>
      <c r="C161"/>
      <c r="D161" s="9"/>
      <c r="E161" s="9"/>
      <c r="F161" s="9"/>
    </row>
    <row r="162" spans="1:11" s="8" customFormat="1">
      <c r="A162"/>
      <c r="B162"/>
      <c r="C162"/>
      <c r="D162" s="9"/>
      <c r="E162" s="15"/>
      <c r="F162" s="15"/>
    </row>
    <row r="163" spans="1:11" s="8" customFormat="1">
      <c r="A163"/>
      <c r="B163"/>
      <c r="C163"/>
      <c r="D163" s="9"/>
      <c r="E163" s="6"/>
      <c r="F163" s="6"/>
      <c r="G163" s="6"/>
    </row>
    <row r="164" spans="1:11" s="8" customFormat="1">
      <c r="A164"/>
      <c r="B164"/>
      <c r="C164"/>
      <c r="D164" s="15"/>
      <c r="E164" s="6"/>
      <c r="F164" s="6"/>
      <c r="G164" s="6"/>
      <c r="J164" s="6"/>
      <c r="K164" s="6"/>
    </row>
  </sheetData>
  <mergeCells count="9">
    <mergeCell ref="H77:I77"/>
    <mergeCell ref="H78:I78"/>
    <mergeCell ref="H79:I79"/>
    <mergeCell ref="H71:I71"/>
    <mergeCell ref="H72:I72"/>
    <mergeCell ref="H73:I73"/>
    <mergeCell ref="H74:I74"/>
    <mergeCell ref="H75:I75"/>
    <mergeCell ref="H76:I76"/>
  </mergeCell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Q27"/>
  <sheetViews>
    <sheetView workbookViewId="0">
      <selection activeCell="C16" sqref="C16"/>
    </sheetView>
  </sheetViews>
  <sheetFormatPr defaultRowHeight="15"/>
  <cols>
    <col min="1" max="1" width="17.75" style="141" customWidth="1"/>
    <col min="2" max="2" width="14.625" style="141" customWidth="1"/>
    <col min="3" max="3" width="18.625" style="141" customWidth="1"/>
    <col min="4" max="4" width="9" style="141"/>
    <col min="5" max="5" width="17.875" style="141" bestFit="1" customWidth="1"/>
    <col min="6" max="6" width="40" style="141" bestFit="1" customWidth="1"/>
    <col min="7" max="7" width="27.5" style="141" customWidth="1"/>
    <col min="8" max="8" width="15" style="141" customWidth="1"/>
    <col min="9" max="9" width="15.5" style="141" customWidth="1"/>
    <col min="10" max="10" width="16.75" style="141" customWidth="1"/>
    <col min="11" max="11" width="12" style="141" customWidth="1"/>
    <col min="12" max="12" width="12.125" style="141" customWidth="1"/>
    <col min="13" max="13" width="11.125" style="141" customWidth="1"/>
    <col min="14" max="14" width="18.875" style="141" bestFit="1" customWidth="1"/>
    <col min="15" max="15" width="13.125" style="141" customWidth="1"/>
    <col min="16" max="16" width="15.5" style="141" customWidth="1"/>
    <col min="17" max="17" width="22.375" style="141" customWidth="1"/>
    <col min="18" max="18" width="17" style="141" customWidth="1"/>
    <col min="19" max="19" width="14.625" style="141" customWidth="1"/>
    <col min="20" max="20" width="16.25" style="141" customWidth="1"/>
    <col min="21" max="21" width="16.125" style="141" customWidth="1"/>
    <col min="22" max="22" width="15.5" style="141" customWidth="1"/>
    <col min="23" max="23" width="17" style="141" customWidth="1"/>
    <col min="24" max="24" width="16.375" style="141" customWidth="1"/>
    <col min="25" max="25" width="15.5" style="141" customWidth="1"/>
    <col min="26" max="26" width="14.875" style="141" customWidth="1"/>
    <col min="27" max="27" width="23.25" style="141" customWidth="1"/>
    <col min="28" max="28" width="18.625" style="141" customWidth="1"/>
    <col min="29" max="29" width="23" style="141" customWidth="1"/>
    <col min="30" max="30" width="18" style="141" customWidth="1"/>
    <col min="31" max="31" width="21.625" style="141" customWidth="1"/>
    <col min="32" max="32" width="16.375" style="141" customWidth="1"/>
    <col min="33" max="33" width="14" style="141" customWidth="1"/>
    <col min="34" max="35" width="15.5" style="141" customWidth="1"/>
    <col min="36" max="36" width="14.75" style="141" customWidth="1"/>
    <col min="37" max="37" width="16.375" style="141" customWidth="1"/>
    <col min="38" max="38" width="15.625" style="141" customWidth="1"/>
    <col min="39" max="39" width="14.875" style="141" customWidth="1"/>
    <col min="40" max="40" width="14.25" style="141" customWidth="1"/>
    <col min="41" max="41" width="13.75" style="141" customWidth="1"/>
    <col min="42" max="42" width="17.875" style="141" customWidth="1"/>
    <col min="43" max="43" width="22.375" style="141" customWidth="1"/>
    <col min="44" max="44" width="17.75" style="141" customWidth="1"/>
    <col min="45" max="45" width="20.875" style="141" customWidth="1"/>
    <col min="46" max="46" width="15.625" style="141" customWidth="1"/>
    <col min="47" max="16384" width="9" style="141"/>
  </cols>
  <sheetData>
    <row r="1" spans="1:43" s="147" customFormat="1" ht="6.75" customHeight="1"/>
    <row r="2" spans="1:43" s="147" customFormat="1" ht="26.25">
      <c r="B2" s="148" t="s">
        <v>0</v>
      </c>
      <c r="D2" s="148"/>
      <c r="H2" s="149"/>
      <c r="K2" s="150"/>
    </row>
    <row r="3" spans="1:43" s="147" customFormat="1" ht="18">
      <c r="B3" s="151" t="s">
        <v>425</v>
      </c>
      <c r="D3" s="151"/>
      <c r="F3" s="152" t="s">
        <v>426</v>
      </c>
      <c r="G3" s="153" cm="1">
        <f t="array" ref="G3">SUM(1/COUNTIF(Transit_Sites[Site Name], Transit_Sites[Site Name]))</f>
        <v>6</v>
      </c>
      <c r="H3" s="149"/>
    </row>
    <row r="4" spans="1:43" s="147" customFormat="1">
      <c r="B4" s="154" t="s">
        <v>424</v>
      </c>
      <c r="D4" s="154"/>
      <c r="F4" s="155"/>
      <c r="G4" s="156"/>
      <c r="H4" s="149"/>
    </row>
    <row r="5" spans="1:43" s="147" customFormat="1" ht="8.25" customHeight="1"/>
    <row r="6" spans="1:43">
      <c r="A6" s="141" t="s">
        <v>376</v>
      </c>
      <c r="B6" s="141" t="s">
        <v>2</v>
      </c>
      <c r="C6" s="141" t="s">
        <v>4</v>
      </c>
      <c r="D6" s="141" t="s">
        <v>6</v>
      </c>
      <c r="E6" s="141" t="s">
        <v>7</v>
      </c>
      <c r="F6" s="141" t="s">
        <v>377</v>
      </c>
      <c r="G6" s="141" t="s">
        <v>378</v>
      </c>
      <c r="H6" s="141" t="s">
        <v>9</v>
      </c>
      <c r="I6" s="141" t="s">
        <v>10</v>
      </c>
      <c r="J6" s="141" t="s">
        <v>11</v>
      </c>
      <c r="K6" s="141" t="s">
        <v>12</v>
      </c>
      <c r="L6" s="141" t="s">
        <v>14</v>
      </c>
      <c r="M6" s="141" t="s">
        <v>379</v>
      </c>
      <c r="N6" s="141" t="s">
        <v>380</v>
      </c>
      <c r="O6" s="141" t="s">
        <v>381</v>
      </c>
      <c r="P6" s="141" t="s">
        <v>382</v>
      </c>
      <c r="Q6" s="141" t="s">
        <v>383</v>
      </c>
      <c r="R6" s="141" t="s">
        <v>384</v>
      </c>
      <c r="S6" s="141" t="s">
        <v>385</v>
      </c>
      <c r="T6" s="141" t="s">
        <v>386</v>
      </c>
      <c r="U6" s="141" t="s">
        <v>387</v>
      </c>
      <c r="V6" s="141" t="s">
        <v>388</v>
      </c>
      <c r="W6" s="141" t="s">
        <v>25</v>
      </c>
      <c r="X6" s="141" t="s">
        <v>26</v>
      </c>
      <c r="Y6" s="141" t="s">
        <v>27</v>
      </c>
      <c r="Z6" s="141" t="s">
        <v>28</v>
      </c>
      <c r="AA6" s="141" t="s">
        <v>389</v>
      </c>
      <c r="AB6" s="141" t="s">
        <v>390</v>
      </c>
      <c r="AC6" s="141" t="s">
        <v>391</v>
      </c>
      <c r="AD6" s="141" t="s">
        <v>392</v>
      </c>
      <c r="AE6" s="141" t="s">
        <v>393</v>
      </c>
      <c r="AF6" s="141" t="s">
        <v>394</v>
      </c>
      <c r="AG6" s="141" t="s">
        <v>395</v>
      </c>
      <c r="AH6" s="141" t="s">
        <v>396</v>
      </c>
      <c r="AI6" s="141" t="s">
        <v>397</v>
      </c>
      <c r="AJ6" s="141" t="s">
        <v>398</v>
      </c>
      <c r="AK6" s="141" t="s">
        <v>399</v>
      </c>
      <c r="AL6" s="141" t="s">
        <v>400</v>
      </c>
      <c r="AM6" s="141" t="s">
        <v>401</v>
      </c>
      <c r="AN6" s="141" t="s">
        <v>402</v>
      </c>
      <c r="AO6" s="141" t="s">
        <v>403</v>
      </c>
      <c r="AP6" s="141" t="s">
        <v>404</v>
      </c>
      <c r="AQ6" s="141" t="s">
        <v>430</v>
      </c>
    </row>
    <row r="7" spans="1:43">
      <c r="A7" s="143">
        <v>45345</v>
      </c>
      <c r="B7" s="144" t="s">
        <v>405</v>
      </c>
      <c r="C7" s="144" t="s">
        <v>405</v>
      </c>
      <c r="D7" s="144" t="s">
        <v>406</v>
      </c>
      <c r="E7" s="144" t="s">
        <v>407</v>
      </c>
      <c r="F7" s="144"/>
      <c r="G7" s="143">
        <v>45066</v>
      </c>
      <c r="H7" s="144" t="s">
        <v>408</v>
      </c>
      <c r="I7" s="144" t="s">
        <v>35</v>
      </c>
      <c r="J7" s="144" t="s">
        <v>54</v>
      </c>
      <c r="K7" s="144" t="s">
        <v>409</v>
      </c>
      <c r="L7" s="144" t="s">
        <v>410</v>
      </c>
      <c r="M7" s="145">
        <v>0</v>
      </c>
      <c r="N7" s="145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4">
        <v>0</v>
      </c>
      <c r="W7" s="144">
        <v>0</v>
      </c>
      <c r="X7" s="144">
        <v>0</v>
      </c>
      <c r="Y7" s="144">
        <v>0</v>
      </c>
      <c r="Z7" s="144">
        <v>0</v>
      </c>
      <c r="AA7" s="144">
        <v>97</v>
      </c>
      <c r="AB7" s="144">
        <v>72</v>
      </c>
      <c r="AC7" s="144">
        <v>76</v>
      </c>
      <c r="AD7" s="144">
        <v>21</v>
      </c>
      <c r="AE7" s="144">
        <v>14</v>
      </c>
      <c r="AF7" s="144">
        <v>5</v>
      </c>
      <c r="AG7" s="144">
        <v>61</v>
      </c>
      <c r="AH7" s="144">
        <v>15</v>
      </c>
      <c r="AI7" s="144">
        <v>1</v>
      </c>
      <c r="AJ7" s="144">
        <v>1</v>
      </c>
      <c r="AK7" s="144">
        <v>98</v>
      </c>
      <c r="AL7" s="144">
        <v>72</v>
      </c>
      <c r="AM7" s="144">
        <v>0</v>
      </c>
      <c r="AN7" s="144">
        <v>0</v>
      </c>
      <c r="AO7" s="144">
        <v>97</v>
      </c>
      <c r="AP7" s="144">
        <v>72</v>
      </c>
      <c r="AQ7" s="144"/>
    </row>
    <row r="8" spans="1:43">
      <c r="A8" s="143">
        <v>45343</v>
      </c>
      <c r="B8" s="144" t="s">
        <v>195</v>
      </c>
      <c r="C8" s="144" t="s">
        <v>343</v>
      </c>
      <c r="D8" s="144" t="s">
        <v>411</v>
      </c>
      <c r="E8" s="144" t="s">
        <v>412</v>
      </c>
      <c r="F8" s="144" t="s">
        <v>413</v>
      </c>
      <c r="G8" s="143">
        <v>45047</v>
      </c>
      <c r="H8" s="144" t="s">
        <v>408</v>
      </c>
      <c r="I8" s="144" t="s">
        <v>35</v>
      </c>
      <c r="J8" s="144" t="s">
        <v>54</v>
      </c>
      <c r="K8" s="144" t="s">
        <v>36</v>
      </c>
      <c r="L8" s="144" t="s">
        <v>410</v>
      </c>
      <c r="M8" s="145">
        <v>6145</v>
      </c>
      <c r="N8" s="145">
        <v>1229</v>
      </c>
      <c r="O8" s="144">
        <v>2995</v>
      </c>
      <c r="P8" s="144">
        <v>3150</v>
      </c>
      <c r="Q8" s="144">
        <v>1571</v>
      </c>
      <c r="R8" s="144">
        <v>1617</v>
      </c>
      <c r="S8" s="144">
        <v>1381</v>
      </c>
      <c r="T8" s="144">
        <v>1476</v>
      </c>
      <c r="U8" s="144">
        <v>43</v>
      </c>
      <c r="V8" s="144">
        <v>57</v>
      </c>
      <c r="W8" s="144">
        <v>6145</v>
      </c>
      <c r="X8" s="144">
        <v>1229</v>
      </c>
      <c r="Y8" s="144">
        <v>0</v>
      </c>
      <c r="Z8" s="144">
        <v>0</v>
      </c>
      <c r="AA8" s="144">
        <v>2485</v>
      </c>
      <c r="AB8" s="144">
        <v>497</v>
      </c>
      <c r="AC8" s="144">
        <v>2485</v>
      </c>
      <c r="AD8" s="144">
        <v>1211</v>
      </c>
      <c r="AE8" s="144">
        <v>1274</v>
      </c>
      <c r="AF8" s="144">
        <v>635</v>
      </c>
      <c r="AG8" s="144">
        <v>654</v>
      </c>
      <c r="AH8" s="144">
        <v>559</v>
      </c>
      <c r="AI8" s="144">
        <v>597</v>
      </c>
      <c r="AJ8" s="144">
        <v>17</v>
      </c>
      <c r="AK8" s="144">
        <v>2483</v>
      </c>
      <c r="AL8" s="144">
        <v>496</v>
      </c>
      <c r="AM8" s="144">
        <v>2</v>
      </c>
      <c r="AN8" s="144">
        <v>1</v>
      </c>
      <c r="AO8" s="144">
        <v>8630</v>
      </c>
      <c r="AP8" s="144">
        <v>1726</v>
      </c>
      <c r="AQ8" s="144"/>
    </row>
    <row r="9" spans="1:43">
      <c r="A9" s="143">
        <v>45343</v>
      </c>
      <c r="B9" s="144" t="s">
        <v>195</v>
      </c>
      <c r="C9" s="144" t="s">
        <v>343</v>
      </c>
      <c r="D9" s="144" t="s">
        <v>411</v>
      </c>
      <c r="E9" s="144" t="s">
        <v>414</v>
      </c>
      <c r="F9" s="144" t="s">
        <v>415</v>
      </c>
      <c r="G9" s="143">
        <v>45297</v>
      </c>
      <c r="H9" s="144" t="s">
        <v>408</v>
      </c>
      <c r="I9" s="144" t="s">
        <v>35</v>
      </c>
      <c r="J9" s="144" t="s">
        <v>54</v>
      </c>
      <c r="K9" s="144" t="s">
        <v>36</v>
      </c>
      <c r="L9" s="144" t="s">
        <v>410</v>
      </c>
      <c r="M9" s="145">
        <v>3835</v>
      </c>
      <c r="N9" s="145">
        <v>767</v>
      </c>
      <c r="O9" s="144">
        <v>1869</v>
      </c>
      <c r="P9" s="144">
        <v>1966</v>
      </c>
      <c r="Q9" s="144">
        <v>981</v>
      </c>
      <c r="R9" s="144">
        <v>1009</v>
      </c>
      <c r="S9" s="144">
        <v>862</v>
      </c>
      <c r="T9" s="144">
        <v>921</v>
      </c>
      <c r="U9" s="144">
        <v>26</v>
      </c>
      <c r="V9" s="144">
        <v>36</v>
      </c>
      <c r="W9" s="144">
        <v>3835</v>
      </c>
      <c r="X9" s="144">
        <v>767</v>
      </c>
      <c r="Y9" s="144">
        <v>0</v>
      </c>
      <c r="Z9" s="144">
        <v>0</v>
      </c>
      <c r="AA9" s="144">
        <v>5230</v>
      </c>
      <c r="AB9" s="144">
        <v>1046</v>
      </c>
      <c r="AC9" s="144">
        <v>5230</v>
      </c>
      <c r="AD9" s="144">
        <v>2549</v>
      </c>
      <c r="AE9" s="144">
        <v>2681</v>
      </c>
      <c r="AF9" s="144">
        <v>1337</v>
      </c>
      <c r="AG9" s="144">
        <v>1377</v>
      </c>
      <c r="AH9" s="144">
        <v>1175</v>
      </c>
      <c r="AI9" s="144">
        <v>1256</v>
      </c>
      <c r="AJ9" s="144">
        <v>37</v>
      </c>
      <c r="AK9" s="144">
        <v>5225</v>
      </c>
      <c r="AL9" s="144">
        <v>1044</v>
      </c>
      <c r="AM9" s="144">
        <v>5</v>
      </c>
      <c r="AN9" s="144">
        <v>2</v>
      </c>
      <c r="AO9" s="144">
        <v>9065</v>
      </c>
      <c r="AP9" s="144">
        <v>1813</v>
      </c>
      <c r="AQ9" s="144"/>
    </row>
    <row r="10" spans="1:43">
      <c r="A10" s="143">
        <v>45304</v>
      </c>
      <c r="B10" s="144" t="s">
        <v>195</v>
      </c>
      <c r="C10" s="144" t="s">
        <v>217</v>
      </c>
      <c r="D10" s="144" t="s">
        <v>416</v>
      </c>
      <c r="E10" s="144" t="s">
        <v>417</v>
      </c>
      <c r="F10" s="144"/>
      <c r="G10" s="143">
        <v>44932</v>
      </c>
      <c r="H10" s="144" t="s">
        <v>408</v>
      </c>
      <c r="I10" s="144" t="s">
        <v>35</v>
      </c>
      <c r="J10" s="146" t="s">
        <v>101</v>
      </c>
      <c r="K10" s="144" t="s">
        <v>54</v>
      </c>
      <c r="L10" s="144" t="s">
        <v>410</v>
      </c>
      <c r="M10" s="145">
        <v>5264</v>
      </c>
      <c r="N10" s="145">
        <v>1052</v>
      </c>
      <c r="O10" s="144">
        <v>2632</v>
      </c>
      <c r="P10" s="144">
        <v>2632</v>
      </c>
      <c r="Q10" s="144">
        <v>1369</v>
      </c>
      <c r="R10" s="144">
        <v>1316</v>
      </c>
      <c r="S10" s="144">
        <v>1211</v>
      </c>
      <c r="T10" s="144">
        <v>1263</v>
      </c>
      <c r="U10" s="144">
        <v>53</v>
      </c>
      <c r="V10" s="144">
        <v>52</v>
      </c>
      <c r="W10" s="144">
        <v>5264</v>
      </c>
      <c r="X10" s="144">
        <v>1053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5264</v>
      </c>
      <c r="AP10" s="144">
        <v>1052.8</v>
      </c>
      <c r="AQ10" s="144"/>
    </row>
    <row r="11" spans="1:43">
      <c r="A11" s="143">
        <v>45348</v>
      </c>
      <c r="B11" s="144" t="s">
        <v>418</v>
      </c>
      <c r="C11" s="146" t="s">
        <v>419</v>
      </c>
      <c r="D11" s="144" t="s">
        <v>428</v>
      </c>
      <c r="E11" s="144" t="s">
        <v>420</v>
      </c>
      <c r="F11" s="144"/>
      <c r="G11" s="143">
        <v>45331</v>
      </c>
      <c r="H11" s="144" t="s">
        <v>408</v>
      </c>
      <c r="I11" s="144" t="s">
        <v>35</v>
      </c>
      <c r="J11" s="144" t="s">
        <v>421</v>
      </c>
      <c r="K11" s="146" t="s">
        <v>78</v>
      </c>
      <c r="L11" s="144" t="s">
        <v>410</v>
      </c>
      <c r="M11" s="145">
        <v>54</v>
      </c>
      <c r="N11" s="145">
        <v>10</v>
      </c>
      <c r="O11" s="144">
        <v>21</v>
      </c>
      <c r="P11" s="144">
        <v>33</v>
      </c>
      <c r="Q11" s="144">
        <v>10</v>
      </c>
      <c r="R11" s="144">
        <v>21</v>
      </c>
      <c r="S11" s="144">
        <v>11</v>
      </c>
      <c r="T11" s="144">
        <v>12</v>
      </c>
      <c r="U11" s="144">
        <v>2</v>
      </c>
      <c r="V11" s="144">
        <v>0</v>
      </c>
      <c r="W11" s="144">
        <v>54</v>
      </c>
      <c r="X11" s="144">
        <v>10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54</v>
      </c>
      <c r="AP11" s="144">
        <v>10</v>
      </c>
      <c r="AQ11" s="144"/>
    </row>
    <row r="12" spans="1:43">
      <c r="A12" s="143">
        <v>45348</v>
      </c>
      <c r="B12" s="144" t="s">
        <v>418</v>
      </c>
      <c r="C12" s="146" t="s">
        <v>150</v>
      </c>
      <c r="D12" s="144" t="s">
        <v>422</v>
      </c>
      <c r="E12" s="144" t="s">
        <v>423</v>
      </c>
      <c r="F12" s="144"/>
      <c r="G12" s="143">
        <v>45210</v>
      </c>
      <c r="H12" s="144" t="s">
        <v>408</v>
      </c>
      <c r="I12" s="144" t="s">
        <v>35</v>
      </c>
      <c r="J12" s="144" t="s">
        <v>421</v>
      </c>
      <c r="K12" s="144" t="s">
        <v>78</v>
      </c>
      <c r="L12" s="144" t="s">
        <v>410</v>
      </c>
      <c r="M12" s="145">
        <v>36</v>
      </c>
      <c r="N12" s="145">
        <v>7</v>
      </c>
      <c r="O12" s="144">
        <v>15</v>
      </c>
      <c r="P12" s="144">
        <v>21</v>
      </c>
      <c r="Q12" s="144">
        <v>12</v>
      </c>
      <c r="R12" s="144">
        <v>13</v>
      </c>
      <c r="S12" s="144">
        <v>3</v>
      </c>
      <c r="T12" s="144">
        <v>8</v>
      </c>
      <c r="U12" s="144">
        <v>0</v>
      </c>
      <c r="V12" s="144">
        <v>0</v>
      </c>
      <c r="W12" s="144">
        <v>36</v>
      </c>
      <c r="X12" s="144">
        <v>7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36</v>
      </c>
      <c r="AP12" s="144">
        <v>7</v>
      </c>
      <c r="AQ12" s="144"/>
    </row>
    <row r="13" spans="1:43">
      <c r="A13" s="143">
        <v>45350</v>
      </c>
      <c r="B13" s="144" t="s">
        <v>195</v>
      </c>
      <c r="C13" s="144" t="s">
        <v>343</v>
      </c>
      <c r="D13" s="144" t="s">
        <v>411</v>
      </c>
      <c r="E13" s="144" t="s">
        <v>412</v>
      </c>
      <c r="F13" s="144" t="s">
        <v>413</v>
      </c>
      <c r="G13" s="143">
        <v>45047</v>
      </c>
      <c r="H13" s="144" t="s">
        <v>408</v>
      </c>
      <c r="I13" s="144" t="s">
        <v>35</v>
      </c>
      <c r="J13" s="144" t="s">
        <v>54</v>
      </c>
      <c r="K13" s="144" t="s">
        <v>36</v>
      </c>
      <c r="L13" s="144" t="s">
        <v>410</v>
      </c>
      <c r="M13" s="145">
        <v>5170</v>
      </c>
      <c r="N13" s="145">
        <v>1034</v>
      </c>
      <c r="O13" s="144">
        <v>2533</v>
      </c>
      <c r="P13" s="144">
        <v>2637</v>
      </c>
      <c r="Q13" s="144">
        <v>1189</v>
      </c>
      <c r="R13" s="144">
        <v>1293</v>
      </c>
      <c r="S13" s="144">
        <v>879</v>
      </c>
      <c r="T13" s="144">
        <v>879</v>
      </c>
      <c r="U13" s="144">
        <v>465</v>
      </c>
      <c r="V13" s="144">
        <v>465</v>
      </c>
      <c r="W13" s="144">
        <v>5170</v>
      </c>
      <c r="X13" s="144">
        <v>1034</v>
      </c>
      <c r="Y13" s="144">
        <v>0</v>
      </c>
      <c r="Z13" s="144">
        <v>0</v>
      </c>
      <c r="AA13" s="144">
        <v>2190</v>
      </c>
      <c r="AB13" s="144">
        <v>438</v>
      </c>
      <c r="AC13" s="144">
        <v>1073</v>
      </c>
      <c r="AD13" s="144">
        <v>1117</v>
      </c>
      <c r="AE13" s="144">
        <v>504</v>
      </c>
      <c r="AF13" s="144">
        <v>548</v>
      </c>
      <c r="AG13" s="144">
        <v>372</v>
      </c>
      <c r="AH13" s="144">
        <v>372</v>
      </c>
      <c r="AI13" s="144">
        <v>197</v>
      </c>
      <c r="AJ13" s="144">
        <v>197</v>
      </c>
      <c r="AK13" s="144">
        <v>2170</v>
      </c>
      <c r="AL13" s="144">
        <v>434</v>
      </c>
      <c r="AM13" s="144">
        <v>20</v>
      </c>
      <c r="AN13" s="144">
        <v>4</v>
      </c>
      <c r="AO13" s="144">
        <v>7360</v>
      </c>
      <c r="AP13" s="144">
        <v>1472</v>
      </c>
      <c r="AQ13" s="144"/>
    </row>
    <row r="14" spans="1:43">
      <c r="A14" s="143">
        <v>45350</v>
      </c>
      <c r="B14" s="144" t="s">
        <v>195</v>
      </c>
      <c r="C14" s="144" t="s">
        <v>343</v>
      </c>
      <c r="D14" s="144" t="s">
        <v>411</v>
      </c>
      <c r="E14" s="144" t="s">
        <v>414</v>
      </c>
      <c r="F14" s="144" t="s">
        <v>415</v>
      </c>
      <c r="G14" s="143">
        <v>45297</v>
      </c>
      <c r="H14" s="144" t="s">
        <v>408</v>
      </c>
      <c r="I14" s="144" t="s">
        <v>35</v>
      </c>
      <c r="J14" s="144" t="s">
        <v>54</v>
      </c>
      <c r="K14" s="144" t="s">
        <v>36</v>
      </c>
      <c r="L14" s="144" t="s">
        <v>410</v>
      </c>
      <c r="M14" s="145">
        <v>3840</v>
      </c>
      <c r="N14" s="145">
        <v>768</v>
      </c>
      <c r="O14" s="144">
        <v>1882</v>
      </c>
      <c r="P14" s="144">
        <v>1958</v>
      </c>
      <c r="Q14" s="144">
        <v>883</v>
      </c>
      <c r="R14" s="144">
        <v>960</v>
      </c>
      <c r="S14" s="144">
        <v>653</v>
      </c>
      <c r="T14" s="144">
        <v>653</v>
      </c>
      <c r="U14" s="144">
        <v>346</v>
      </c>
      <c r="V14" s="144">
        <v>346</v>
      </c>
      <c r="W14" s="144">
        <v>3840</v>
      </c>
      <c r="X14" s="144">
        <v>768</v>
      </c>
      <c r="Y14" s="144">
        <v>0</v>
      </c>
      <c r="Z14" s="144">
        <v>0</v>
      </c>
      <c r="AA14" s="144">
        <v>4030</v>
      </c>
      <c r="AB14" s="144">
        <v>802</v>
      </c>
      <c r="AC14" s="144">
        <v>1975</v>
      </c>
      <c r="AD14" s="144">
        <v>2055</v>
      </c>
      <c r="AE14" s="144">
        <v>927</v>
      </c>
      <c r="AF14" s="144">
        <v>1008</v>
      </c>
      <c r="AG14" s="144">
        <v>685</v>
      </c>
      <c r="AH14" s="144">
        <v>685</v>
      </c>
      <c r="AI14" s="144">
        <v>363</v>
      </c>
      <c r="AJ14" s="144">
        <v>363</v>
      </c>
      <c r="AK14" s="144">
        <v>3994</v>
      </c>
      <c r="AL14" s="144">
        <v>795</v>
      </c>
      <c r="AM14" s="144">
        <v>36</v>
      </c>
      <c r="AN14" s="144">
        <v>7</v>
      </c>
      <c r="AO14" s="144">
        <v>7870</v>
      </c>
      <c r="AP14" s="144">
        <v>1570</v>
      </c>
      <c r="AQ14" s="144"/>
    </row>
    <row r="15" spans="1:43">
      <c r="A15" s="143">
        <v>45336</v>
      </c>
      <c r="B15" s="144" t="s">
        <v>195</v>
      </c>
      <c r="C15" s="144" t="s">
        <v>343</v>
      </c>
      <c r="D15" s="144" t="s">
        <v>411</v>
      </c>
      <c r="E15" s="144" t="s">
        <v>412</v>
      </c>
      <c r="F15" s="144" t="s">
        <v>413</v>
      </c>
      <c r="G15" s="143">
        <v>45047</v>
      </c>
      <c r="H15" s="144" t="s">
        <v>408</v>
      </c>
      <c r="I15" s="144" t="s">
        <v>35</v>
      </c>
      <c r="J15" s="144" t="s">
        <v>54</v>
      </c>
      <c r="K15" s="144" t="s">
        <v>36</v>
      </c>
      <c r="L15" s="144" t="s">
        <v>410</v>
      </c>
      <c r="M15" s="145">
        <v>6555</v>
      </c>
      <c r="N15" s="145">
        <v>1311</v>
      </c>
      <c r="O15" s="144">
        <v>2533</v>
      </c>
      <c r="P15" s="144">
        <v>2637</v>
      </c>
      <c r="Q15" s="144">
        <v>1508</v>
      </c>
      <c r="R15" s="144">
        <v>1639</v>
      </c>
      <c r="S15" s="144">
        <v>1114</v>
      </c>
      <c r="T15" s="144">
        <v>1114</v>
      </c>
      <c r="U15" s="144">
        <v>590</v>
      </c>
      <c r="V15" s="144">
        <v>590</v>
      </c>
      <c r="W15" s="144">
        <v>6555</v>
      </c>
      <c r="X15" s="144">
        <v>1311</v>
      </c>
      <c r="Y15" s="144">
        <v>0</v>
      </c>
      <c r="Z15" s="144">
        <v>0</v>
      </c>
      <c r="AA15" s="144">
        <v>2480</v>
      </c>
      <c r="AB15" s="144">
        <v>496</v>
      </c>
      <c r="AC15" s="144">
        <v>1215</v>
      </c>
      <c r="AD15" s="144">
        <v>1265</v>
      </c>
      <c r="AE15" s="144">
        <v>570</v>
      </c>
      <c r="AF15" s="144">
        <v>620</v>
      </c>
      <c r="AG15" s="144">
        <v>422</v>
      </c>
      <c r="AH15" s="144">
        <v>422</v>
      </c>
      <c r="AI15" s="144">
        <v>223</v>
      </c>
      <c r="AJ15" s="144">
        <v>223</v>
      </c>
      <c r="AK15" s="144">
        <v>2458</v>
      </c>
      <c r="AL15" s="144">
        <v>492</v>
      </c>
      <c r="AM15" s="144">
        <v>22</v>
      </c>
      <c r="AN15" s="144">
        <v>4</v>
      </c>
      <c r="AO15" s="144">
        <v>9035</v>
      </c>
      <c r="AP15" s="144">
        <v>1807</v>
      </c>
      <c r="AQ15" s="144"/>
    </row>
    <row r="16" spans="1:43">
      <c r="A16" s="143">
        <v>45336</v>
      </c>
      <c r="B16" s="144" t="s">
        <v>195</v>
      </c>
      <c r="C16" s="144" t="s">
        <v>343</v>
      </c>
      <c r="D16" s="144" t="s">
        <v>411</v>
      </c>
      <c r="E16" s="144" t="s">
        <v>414</v>
      </c>
      <c r="F16" s="144" t="s">
        <v>415</v>
      </c>
      <c r="G16" s="143">
        <v>45297</v>
      </c>
      <c r="H16" s="144" t="s">
        <v>408</v>
      </c>
      <c r="I16" s="144" t="s">
        <v>35</v>
      </c>
      <c r="J16" s="144" t="s">
        <v>54</v>
      </c>
      <c r="K16" s="144" t="s">
        <v>36</v>
      </c>
      <c r="L16" s="144" t="s">
        <v>410</v>
      </c>
      <c r="M16" s="145">
        <v>5760</v>
      </c>
      <c r="N16" s="145">
        <v>1152</v>
      </c>
      <c r="O16" s="144">
        <v>1882</v>
      </c>
      <c r="P16" s="144">
        <v>1958</v>
      </c>
      <c r="Q16" s="144">
        <v>1325</v>
      </c>
      <c r="R16" s="144">
        <v>1440</v>
      </c>
      <c r="S16" s="144">
        <v>979</v>
      </c>
      <c r="T16" s="144">
        <v>979</v>
      </c>
      <c r="U16" s="144">
        <v>518</v>
      </c>
      <c r="V16" s="144">
        <v>518</v>
      </c>
      <c r="W16" s="144">
        <v>5760</v>
      </c>
      <c r="X16" s="144">
        <v>1152</v>
      </c>
      <c r="Y16" s="144">
        <v>0</v>
      </c>
      <c r="Z16" s="144">
        <v>0</v>
      </c>
      <c r="AA16" s="144">
        <v>3435</v>
      </c>
      <c r="AB16" s="144">
        <v>687</v>
      </c>
      <c r="AC16" s="144">
        <v>1683</v>
      </c>
      <c r="AD16" s="144">
        <v>1752</v>
      </c>
      <c r="AE16" s="144">
        <v>790</v>
      </c>
      <c r="AF16" s="144">
        <v>859</v>
      </c>
      <c r="AG16" s="144">
        <v>584</v>
      </c>
      <c r="AH16" s="144">
        <v>584</v>
      </c>
      <c r="AI16" s="144">
        <v>309</v>
      </c>
      <c r="AJ16" s="144">
        <v>309</v>
      </c>
      <c r="AK16" s="144">
        <v>3404</v>
      </c>
      <c r="AL16" s="144">
        <v>681</v>
      </c>
      <c r="AM16" s="144">
        <v>31</v>
      </c>
      <c r="AN16" s="144">
        <v>6</v>
      </c>
      <c r="AO16" s="144">
        <v>9195</v>
      </c>
      <c r="AP16" s="144">
        <v>1839</v>
      </c>
      <c r="AQ16" s="144"/>
    </row>
    <row r="17" spans="1:43">
      <c r="A17" s="143">
        <v>45329</v>
      </c>
      <c r="B17" s="144" t="s">
        <v>195</v>
      </c>
      <c r="C17" s="144" t="s">
        <v>343</v>
      </c>
      <c r="D17" s="144" t="s">
        <v>411</v>
      </c>
      <c r="E17" s="144" t="s">
        <v>412</v>
      </c>
      <c r="F17" s="144" t="s">
        <v>413</v>
      </c>
      <c r="G17" s="143">
        <v>45047</v>
      </c>
      <c r="H17" s="144" t="s">
        <v>408</v>
      </c>
      <c r="I17" s="144" t="s">
        <v>35</v>
      </c>
      <c r="J17" s="144" t="s">
        <v>54</v>
      </c>
      <c r="K17" s="144" t="s">
        <v>36</v>
      </c>
      <c r="L17" s="144" t="s">
        <v>410</v>
      </c>
      <c r="M17" s="145">
        <v>7685</v>
      </c>
      <c r="N17" s="145">
        <v>1537</v>
      </c>
      <c r="O17" s="144">
        <v>2533</v>
      </c>
      <c r="P17" s="144">
        <v>2637</v>
      </c>
      <c r="Q17" s="144">
        <v>1768</v>
      </c>
      <c r="R17" s="144">
        <v>1921</v>
      </c>
      <c r="S17" s="144">
        <v>1306</v>
      </c>
      <c r="T17" s="144">
        <v>1306</v>
      </c>
      <c r="U17" s="144">
        <v>692</v>
      </c>
      <c r="V17" s="144">
        <v>692</v>
      </c>
      <c r="W17" s="144">
        <v>7685</v>
      </c>
      <c r="X17" s="144">
        <v>1537</v>
      </c>
      <c r="Y17" s="144">
        <v>0</v>
      </c>
      <c r="Z17" s="144">
        <v>0</v>
      </c>
      <c r="AA17" s="144">
        <v>3100</v>
      </c>
      <c r="AB17" s="144">
        <v>620</v>
      </c>
      <c r="AC17" s="144">
        <v>1519</v>
      </c>
      <c r="AD17" s="144">
        <v>1581</v>
      </c>
      <c r="AE17" s="144">
        <v>713</v>
      </c>
      <c r="AF17" s="144">
        <v>775</v>
      </c>
      <c r="AG17" s="144">
        <v>527</v>
      </c>
      <c r="AH17" s="144">
        <v>527</v>
      </c>
      <c r="AI17" s="144">
        <v>279</v>
      </c>
      <c r="AJ17" s="144">
        <v>279</v>
      </c>
      <c r="AK17" s="144">
        <v>3072</v>
      </c>
      <c r="AL17" s="144">
        <v>614</v>
      </c>
      <c r="AM17" s="144">
        <v>28</v>
      </c>
      <c r="AN17" s="144">
        <v>6</v>
      </c>
      <c r="AO17" s="144">
        <v>10785</v>
      </c>
      <c r="AP17" s="144">
        <v>2157</v>
      </c>
      <c r="AQ17" s="144"/>
    </row>
    <row r="18" spans="1:43">
      <c r="A18" s="143">
        <v>45329</v>
      </c>
      <c r="B18" s="144" t="s">
        <v>195</v>
      </c>
      <c r="C18" s="144" t="s">
        <v>343</v>
      </c>
      <c r="D18" s="144" t="s">
        <v>411</v>
      </c>
      <c r="E18" s="144" t="s">
        <v>414</v>
      </c>
      <c r="F18" s="144" t="s">
        <v>415</v>
      </c>
      <c r="G18" s="143">
        <v>45297</v>
      </c>
      <c r="H18" s="144" t="s">
        <v>408</v>
      </c>
      <c r="I18" s="144" t="s">
        <v>35</v>
      </c>
      <c r="J18" s="144" t="s">
        <v>54</v>
      </c>
      <c r="K18" s="144" t="s">
        <v>36</v>
      </c>
      <c r="L18" s="144" t="s">
        <v>410</v>
      </c>
      <c r="M18" s="145">
        <v>5450</v>
      </c>
      <c r="N18" s="145">
        <v>1090</v>
      </c>
      <c r="O18" s="144">
        <v>1882</v>
      </c>
      <c r="P18" s="144">
        <v>1958</v>
      </c>
      <c r="Q18" s="144">
        <v>1254</v>
      </c>
      <c r="R18" s="144">
        <v>1363</v>
      </c>
      <c r="S18" s="144">
        <v>927</v>
      </c>
      <c r="T18" s="144">
        <v>927</v>
      </c>
      <c r="U18" s="144">
        <v>491</v>
      </c>
      <c r="V18" s="144">
        <v>491</v>
      </c>
      <c r="W18" s="144">
        <v>5450</v>
      </c>
      <c r="X18" s="144">
        <v>1090</v>
      </c>
      <c r="Y18" s="144">
        <v>0</v>
      </c>
      <c r="Z18" s="144">
        <v>0</v>
      </c>
      <c r="AA18" s="144">
        <v>3845</v>
      </c>
      <c r="AB18" s="144">
        <v>769</v>
      </c>
      <c r="AC18" s="144">
        <v>1884</v>
      </c>
      <c r="AD18" s="144">
        <v>1961</v>
      </c>
      <c r="AE18" s="144">
        <v>884</v>
      </c>
      <c r="AF18" s="144">
        <v>961</v>
      </c>
      <c r="AG18" s="144">
        <v>654</v>
      </c>
      <c r="AH18" s="144">
        <v>654</v>
      </c>
      <c r="AI18" s="144">
        <v>346</v>
      </c>
      <c r="AJ18" s="144">
        <v>346</v>
      </c>
      <c r="AK18" s="144">
        <v>3810</v>
      </c>
      <c r="AL18" s="144">
        <v>762</v>
      </c>
      <c r="AM18" s="144">
        <v>35</v>
      </c>
      <c r="AN18" s="144">
        <v>7</v>
      </c>
      <c r="AO18" s="144">
        <v>9295</v>
      </c>
      <c r="AP18" s="144">
        <v>1859</v>
      </c>
      <c r="AQ18" s="144"/>
    </row>
    <row r="19" spans="1:43">
      <c r="A19" s="143">
        <v>45377</v>
      </c>
      <c r="B19" s="144" t="s">
        <v>427</v>
      </c>
      <c r="C19" s="144" t="s">
        <v>169</v>
      </c>
      <c r="D19" s="144" t="s">
        <v>428</v>
      </c>
      <c r="E19" s="144" t="s">
        <v>420</v>
      </c>
      <c r="F19" s="144"/>
      <c r="G19" s="143">
        <v>45331</v>
      </c>
      <c r="H19" s="144" t="s">
        <v>408</v>
      </c>
      <c r="I19" s="144" t="s">
        <v>35</v>
      </c>
      <c r="J19" s="144" t="s">
        <v>101</v>
      </c>
      <c r="K19" s="144" t="s">
        <v>429</v>
      </c>
      <c r="L19" s="144" t="s">
        <v>44</v>
      </c>
      <c r="M19" s="145" t="s">
        <v>410</v>
      </c>
      <c r="N19" s="145">
        <v>117</v>
      </c>
      <c r="O19" s="144">
        <v>24</v>
      </c>
      <c r="P19" s="144">
        <v>63</v>
      </c>
      <c r="Q19" s="144">
        <v>54</v>
      </c>
      <c r="R19" s="144">
        <v>38</v>
      </c>
      <c r="S19" s="144">
        <v>29</v>
      </c>
      <c r="T19" s="144">
        <v>22</v>
      </c>
      <c r="U19" s="144">
        <v>20</v>
      </c>
      <c r="V19" s="144">
        <v>3</v>
      </c>
      <c r="W19" s="144">
        <v>5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117</v>
      </c>
      <c r="AQ19" s="144">
        <v>24</v>
      </c>
    </row>
    <row r="27" spans="1:43">
      <c r="R27" s="144"/>
    </row>
  </sheetData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4.25"/>
  <cols>
    <col min="1" max="1" width="13.125" bestFit="1" customWidth="1"/>
  </cols>
  <sheetData>
    <row r="1" spans="1:9" ht="15">
      <c r="A1" s="7" t="s">
        <v>31</v>
      </c>
      <c r="B1" s="16">
        <v>1.6299999999999999E-2</v>
      </c>
      <c r="C1" s="16">
        <v>3.0099999999999998E-2</v>
      </c>
      <c r="D1" s="16">
        <v>5.7500000000000002E-2</v>
      </c>
      <c r="E1" s="16">
        <v>5.8099999999999999E-2</v>
      </c>
      <c r="F1" s="16">
        <v>0.32800000000000001</v>
      </c>
      <c r="G1" s="16">
        <v>0.32</v>
      </c>
      <c r="H1" s="16">
        <v>0.127</v>
      </c>
      <c r="I1" s="16">
        <v>6.3E-2</v>
      </c>
    </row>
    <row r="2" spans="1:9" ht="15">
      <c r="A2" s="7" t="s">
        <v>310</v>
      </c>
      <c r="B2" s="17">
        <v>0.105</v>
      </c>
      <c r="C2" s="17">
        <v>0.10100000000000001</v>
      </c>
      <c r="D2" s="17">
        <v>0.11</v>
      </c>
      <c r="E2" s="17">
        <v>0.104</v>
      </c>
      <c r="F2" s="17">
        <v>0.28600000000000003</v>
      </c>
      <c r="G2" s="17">
        <v>0.23400000000000001</v>
      </c>
      <c r="H2" s="17">
        <v>2.6999999999999996E-2</v>
      </c>
      <c r="I2" s="17">
        <v>3.3000000000000002E-2</v>
      </c>
    </row>
    <row r="3" spans="1:9" ht="15">
      <c r="A3" s="7" t="s">
        <v>311</v>
      </c>
      <c r="B3" s="16">
        <v>8.1500000000000003E-2</v>
      </c>
      <c r="C3" s="16">
        <v>0.105</v>
      </c>
      <c r="D3" s="16">
        <v>0.17800000000000002</v>
      </c>
      <c r="E3" s="16">
        <v>0.16300000000000001</v>
      </c>
      <c r="F3" s="16">
        <v>0.21799999999999997</v>
      </c>
      <c r="G3" s="16">
        <v>0.20300000000000001</v>
      </c>
      <c r="H3" s="16">
        <v>3.2600000000000004E-2</v>
      </c>
      <c r="I3" s="16">
        <v>1.89E-2</v>
      </c>
    </row>
    <row r="4" spans="1:9" ht="15">
      <c r="A4" s="7" t="s">
        <v>312</v>
      </c>
      <c r="B4" s="17">
        <v>8.8499999999999995E-2</v>
      </c>
      <c r="C4" s="17">
        <v>8.3099999999999993E-2</v>
      </c>
      <c r="D4" s="17">
        <v>0.18099999999999997</v>
      </c>
      <c r="E4" s="17">
        <v>0.16400000000000001</v>
      </c>
      <c r="F4" s="17">
        <v>0.19339999999999999</v>
      </c>
      <c r="G4" s="17">
        <v>0.23100000000000001</v>
      </c>
      <c r="H4" s="17">
        <v>1.8599999999999998E-2</v>
      </c>
      <c r="I4" s="17">
        <v>4.0399999999999998E-2</v>
      </c>
    </row>
    <row r="5" spans="1:9" ht="15">
      <c r="A5" s="7" t="s">
        <v>58</v>
      </c>
      <c r="B5" s="16">
        <v>9.3799999999999994E-2</v>
      </c>
      <c r="C5" s="16">
        <v>0.122</v>
      </c>
      <c r="D5" s="16">
        <v>0.14600000000000002</v>
      </c>
      <c r="E5" s="16">
        <v>0.189</v>
      </c>
      <c r="F5" s="16">
        <v>0.17399999999999999</v>
      </c>
      <c r="G5" s="16">
        <v>0.193</v>
      </c>
      <c r="H5" s="16">
        <v>5.3199999999999997E-2</v>
      </c>
      <c r="I5" s="16">
        <v>2.9000000000000001E-2</v>
      </c>
    </row>
    <row r="6" spans="1:9" ht="15">
      <c r="A6" s="7" t="s">
        <v>59</v>
      </c>
      <c r="B6" s="17">
        <v>0.1036</v>
      </c>
      <c r="C6" s="17">
        <v>9.7799999999999998E-2</v>
      </c>
      <c r="D6" s="17">
        <v>0.189</v>
      </c>
      <c r="E6" s="17">
        <v>0.17299999999999999</v>
      </c>
      <c r="F6" s="17">
        <v>0.16</v>
      </c>
      <c r="G6" s="17">
        <v>0.22</v>
      </c>
      <c r="H6" s="17">
        <v>1.8099999999999998E-2</v>
      </c>
      <c r="I6" s="17">
        <v>3.85E-2</v>
      </c>
    </row>
    <row r="7" spans="1:9" ht="15">
      <c r="A7" s="7" t="s">
        <v>313</v>
      </c>
      <c r="B7" s="16">
        <v>0.11609999999999999</v>
      </c>
      <c r="C7" s="16">
        <v>0.105</v>
      </c>
      <c r="D7" s="16">
        <v>0.158</v>
      </c>
      <c r="E7" s="16">
        <v>0.156</v>
      </c>
      <c r="F7" s="16">
        <v>0.17100000000000001</v>
      </c>
      <c r="G7" s="16">
        <v>0.218</v>
      </c>
      <c r="H7" s="16">
        <v>2.7799999999999998E-2</v>
      </c>
      <c r="I7" s="16">
        <v>4.8099999999999997E-2</v>
      </c>
    </row>
    <row r="8" spans="1:9" ht="15">
      <c r="A8" s="7" t="s">
        <v>314</v>
      </c>
      <c r="B8" s="17">
        <v>0.13200000000000001</v>
      </c>
      <c r="C8" s="17">
        <v>8.7099999999999997E-2</v>
      </c>
      <c r="D8" s="17">
        <v>0.1716</v>
      </c>
      <c r="E8" s="17">
        <v>0.17</v>
      </c>
      <c r="F8" s="17">
        <v>0.19300000000000003</v>
      </c>
      <c r="G8" s="17">
        <v>0.21099999999999999</v>
      </c>
      <c r="H8" s="17">
        <v>1.9199999999999998E-2</v>
      </c>
      <c r="I8" s="17">
        <v>1.61E-2</v>
      </c>
    </row>
    <row r="9" spans="1:9" ht="15">
      <c r="A9" s="7" t="s">
        <v>315</v>
      </c>
      <c r="B9" s="16">
        <v>0.109</v>
      </c>
      <c r="C9" s="16">
        <v>0.107</v>
      </c>
      <c r="D9" s="16">
        <v>0.21199999999999999</v>
      </c>
      <c r="E9" s="16">
        <v>0.16700000000000001</v>
      </c>
      <c r="F9" s="16">
        <v>0.16200000000000001</v>
      </c>
      <c r="G9" s="16">
        <v>0.17100000000000001</v>
      </c>
      <c r="H9" s="16">
        <v>3.4299999999999997E-2</v>
      </c>
      <c r="I9" s="16">
        <v>3.7699999999999997E-2</v>
      </c>
    </row>
    <row r="10" spans="1:9" ht="15">
      <c r="A10" s="7" t="s">
        <v>316</v>
      </c>
      <c r="B10" s="17">
        <v>9.2999999999999999E-2</v>
      </c>
      <c r="C10" s="17">
        <v>0.10199999999999999</v>
      </c>
      <c r="D10" s="17">
        <v>0.21879999999999999</v>
      </c>
      <c r="E10" s="17">
        <v>0.20499999999999999</v>
      </c>
      <c r="F10" s="17">
        <v>0.183</v>
      </c>
      <c r="G10" s="17">
        <v>0.188</v>
      </c>
      <c r="H10" s="17">
        <v>6.2600000000000008E-3</v>
      </c>
      <c r="I10" s="17">
        <v>3.9399999999999999E-3</v>
      </c>
    </row>
    <row r="11" spans="1:9" ht="15">
      <c r="A11" s="7" t="s">
        <v>317</v>
      </c>
      <c r="B11" s="16">
        <v>0.121</v>
      </c>
      <c r="C11" s="16">
        <v>0.13500000000000001</v>
      </c>
      <c r="D11" s="16">
        <v>0.14600000000000002</v>
      </c>
      <c r="E11" s="16">
        <v>0.184</v>
      </c>
      <c r="F11" s="16">
        <v>0.188</v>
      </c>
      <c r="G11" s="16">
        <v>0.193</v>
      </c>
      <c r="H11" s="16">
        <v>9.0000000000000011E-3</v>
      </c>
      <c r="I11" s="16">
        <v>2.4E-2</v>
      </c>
    </row>
    <row r="12" spans="1:9" ht="15">
      <c r="A12" s="7" t="s">
        <v>318</v>
      </c>
      <c r="B12" s="17">
        <v>0.13</v>
      </c>
      <c r="C12" s="17">
        <v>9.1800000000000007E-2</v>
      </c>
      <c r="D12" s="17">
        <v>0.16370000000000001</v>
      </c>
      <c r="E12" s="17">
        <v>0.14799999999999999</v>
      </c>
      <c r="F12" s="17">
        <v>0.185</v>
      </c>
      <c r="G12" s="17">
        <v>0.20300000000000001</v>
      </c>
      <c r="H12" s="17">
        <v>3.4299999999999997E-2</v>
      </c>
      <c r="I12" s="17">
        <v>4.4200000000000003E-2</v>
      </c>
    </row>
    <row r="13" spans="1:9" ht="15">
      <c r="A13" s="7" t="s">
        <v>319</v>
      </c>
      <c r="B13" s="16">
        <v>0.107</v>
      </c>
      <c r="C13" s="16">
        <v>0.11700000000000001</v>
      </c>
      <c r="D13" s="16">
        <v>0.14699999999999999</v>
      </c>
      <c r="E13" s="16">
        <v>0.184</v>
      </c>
      <c r="F13" s="16">
        <v>0.19900000000000004</v>
      </c>
      <c r="G13" s="16">
        <v>0.20699999999999999</v>
      </c>
      <c r="H13" s="16">
        <v>1.0999999999999999E-2</v>
      </c>
      <c r="I13" s="16">
        <v>2.8000000000000001E-2</v>
      </c>
    </row>
    <row r="14" spans="1:9" ht="15">
      <c r="A14" s="7" t="s">
        <v>320</v>
      </c>
      <c r="B14" s="17">
        <v>9.3700000000000006E-2</v>
      </c>
      <c r="C14" s="17">
        <v>7.6600000000000001E-2</v>
      </c>
      <c r="D14" s="17">
        <v>0.17700000000000002</v>
      </c>
      <c r="E14" s="17">
        <v>0.159</v>
      </c>
      <c r="F14" s="17">
        <v>0.1767</v>
      </c>
      <c r="G14" s="17">
        <v>0.21</v>
      </c>
      <c r="H14" s="17">
        <v>4.1200000000000001E-2</v>
      </c>
      <c r="I14" s="17">
        <v>6.5799999999999997E-2</v>
      </c>
    </row>
    <row r="15" spans="1:9" ht="15">
      <c r="A15" s="7" t="s">
        <v>68</v>
      </c>
      <c r="B15" s="16">
        <v>8.8499999999999995E-2</v>
      </c>
      <c r="C15" s="16">
        <v>9.6199999999999994E-2</v>
      </c>
      <c r="D15" s="16">
        <v>0.16800000000000001</v>
      </c>
      <c r="E15" s="16">
        <v>0.151</v>
      </c>
      <c r="F15" s="16">
        <v>0.21</v>
      </c>
      <c r="G15" s="16">
        <v>0.20699999999999999</v>
      </c>
      <c r="H15" s="16">
        <v>3.0300000000000001E-2</v>
      </c>
      <c r="I15" s="16">
        <v>4.9000000000000002E-2</v>
      </c>
    </row>
    <row r="16" spans="1:9" ht="15">
      <c r="A16" s="7" t="s">
        <v>321</v>
      </c>
      <c r="B16" s="17">
        <v>0.1333</v>
      </c>
      <c r="C16" s="17">
        <v>9.0399999999999994E-2</v>
      </c>
      <c r="D16" s="17">
        <v>0.16600000000000001</v>
      </c>
      <c r="E16" s="17">
        <v>0.155</v>
      </c>
      <c r="F16" s="17">
        <v>0.17100000000000001</v>
      </c>
      <c r="G16" s="17">
        <v>0.224</v>
      </c>
      <c r="H16" s="17">
        <v>3.73E-2</v>
      </c>
      <c r="I16" s="17">
        <v>2.3E-2</v>
      </c>
    </row>
    <row r="17" spans="1:9" ht="15">
      <c r="A17" s="7" t="s">
        <v>74</v>
      </c>
      <c r="B17" s="16">
        <v>9.0800000000000006E-2</v>
      </c>
      <c r="C17" s="16">
        <v>6.4100000000000004E-2</v>
      </c>
      <c r="D17" s="16">
        <v>0.14099999999999999</v>
      </c>
      <c r="E17" s="16">
        <v>0.154</v>
      </c>
      <c r="F17" s="16">
        <v>0.21300000000000002</v>
      </c>
      <c r="G17" s="16">
        <v>0.24099999999999999</v>
      </c>
      <c r="H17" s="16">
        <v>4.6600000000000003E-2</v>
      </c>
      <c r="I17" s="16">
        <v>4.9500000000000002E-2</v>
      </c>
    </row>
    <row r="18" spans="1:9" ht="15">
      <c r="A18" s="7" t="s">
        <v>322</v>
      </c>
      <c r="B18" s="17">
        <v>0.112</v>
      </c>
      <c r="C18" s="17">
        <v>9.5799999999999996E-2</v>
      </c>
      <c r="D18" s="17">
        <v>0.17600000000000002</v>
      </c>
      <c r="E18" s="17">
        <v>0.159</v>
      </c>
      <c r="F18" s="17">
        <v>0.18729999999999999</v>
      </c>
      <c r="G18" s="17">
        <v>0.20899999999999999</v>
      </c>
      <c r="H18" s="17">
        <v>2.4500000000000001E-2</v>
      </c>
      <c r="I18" s="17">
        <v>3.6400000000000002E-2</v>
      </c>
    </row>
    <row r="19" spans="1:9" ht="15">
      <c r="A19" s="7" t="s">
        <v>323</v>
      </c>
      <c r="B19" s="16">
        <v>9.8900000000000002E-2</v>
      </c>
      <c r="C19" s="16">
        <v>0.111</v>
      </c>
      <c r="D19" s="16">
        <v>0.21099999999999999</v>
      </c>
      <c r="E19" s="16">
        <v>0.16300000000000001</v>
      </c>
      <c r="F19" s="16">
        <v>0.18820000000000001</v>
      </c>
      <c r="G19" s="16">
        <v>0.14799999999999999</v>
      </c>
      <c r="H19" s="16">
        <v>3.2099999999999997E-2</v>
      </c>
      <c r="I19" s="16">
        <v>4.7800000000000002E-2</v>
      </c>
    </row>
    <row r="20" spans="1:9" ht="15">
      <c r="A20" s="7" t="s">
        <v>91</v>
      </c>
      <c r="B20" s="17">
        <v>0.09</v>
      </c>
      <c r="C20" s="17">
        <v>7.6499999999999999E-2</v>
      </c>
      <c r="D20" s="17">
        <v>0.21799999999999997</v>
      </c>
      <c r="E20" s="17">
        <v>0.19139999999999999</v>
      </c>
      <c r="F20" s="17">
        <v>0.15999999999999998</v>
      </c>
      <c r="G20" s="17">
        <v>0.186</v>
      </c>
      <c r="H20" s="17">
        <v>2.8000000000000004E-2</v>
      </c>
      <c r="I20" s="17">
        <v>5.0099999999999999E-2</v>
      </c>
    </row>
    <row r="21" spans="1:9" ht="15">
      <c r="A21" s="7" t="s">
        <v>97</v>
      </c>
      <c r="B21" s="16">
        <v>0.13700000000000001</v>
      </c>
      <c r="C21" s="16">
        <v>0.11700000000000001</v>
      </c>
      <c r="D21" s="16">
        <v>0.13799999999999998</v>
      </c>
      <c r="E21" s="16">
        <v>0.155</v>
      </c>
      <c r="F21" s="16">
        <v>0.17169999999999999</v>
      </c>
      <c r="G21" s="16">
        <v>0.19600000000000001</v>
      </c>
      <c r="H21" s="16">
        <v>3.1100000000000003E-2</v>
      </c>
      <c r="I21" s="16">
        <v>5.4199999999999998E-2</v>
      </c>
    </row>
    <row r="22" spans="1:9" ht="15">
      <c r="A22" s="7" t="s">
        <v>108</v>
      </c>
      <c r="B22" s="17">
        <v>0.13600000000000001</v>
      </c>
      <c r="C22" s="17">
        <v>0.1032</v>
      </c>
      <c r="D22" s="17">
        <v>0.19500000000000001</v>
      </c>
      <c r="E22" s="17">
        <v>0.17399999999999999</v>
      </c>
      <c r="F22" s="17">
        <v>0.10499999999999998</v>
      </c>
      <c r="G22" s="17">
        <v>0.27200000000000002</v>
      </c>
      <c r="H22" s="17">
        <v>6.4400000000000013E-3</v>
      </c>
      <c r="I22" s="17">
        <v>8.3599999999999994E-3</v>
      </c>
    </row>
    <row r="23" spans="1:9" ht="15">
      <c r="A23" s="7" t="s">
        <v>324</v>
      </c>
      <c r="B23" s="16">
        <v>7.3700000000000002E-2</v>
      </c>
      <c r="C23" s="16">
        <v>8.3400000000000002E-2</v>
      </c>
      <c r="D23" s="16">
        <v>0.15200000000000002</v>
      </c>
      <c r="E23" s="16">
        <v>0.17299999999999999</v>
      </c>
      <c r="F23" s="16">
        <v>0.18</v>
      </c>
      <c r="G23" s="16">
        <v>0.25600000000000001</v>
      </c>
      <c r="H23" s="16">
        <v>4.1200000000000001E-2</v>
      </c>
      <c r="I23" s="16">
        <v>4.07E-2</v>
      </c>
    </row>
    <row r="24" spans="1:9" ht="15">
      <c r="A24" s="7" t="s">
        <v>325</v>
      </c>
      <c r="B24" s="17">
        <v>0.14360000000000001</v>
      </c>
      <c r="C24" s="17">
        <v>0.129</v>
      </c>
      <c r="D24" s="17">
        <v>0.14400000000000002</v>
      </c>
      <c r="E24" s="17">
        <v>0.17799999999999999</v>
      </c>
      <c r="F24" s="17">
        <v>0.183</v>
      </c>
      <c r="G24" s="17">
        <v>0.193</v>
      </c>
      <c r="H24" s="17">
        <v>1.26E-2</v>
      </c>
      <c r="I24" s="17">
        <v>1.6799999999999999E-2</v>
      </c>
    </row>
    <row r="25" spans="1:9" ht="15">
      <c r="A25" s="7" t="s">
        <v>122</v>
      </c>
      <c r="B25" s="16">
        <v>6.3399999999999998E-2</v>
      </c>
      <c r="C25" s="16">
        <v>6.0999999999999999E-2</v>
      </c>
      <c r="D25" s="16">
        <v>0.22700000000000001</v>
      </c>
      <c r="E25" s="16">
        <v>0.23400000000000001</v>
      </c>
      <c r="F25" s="16">
        <v>0.1774</v>
      </c>
      <c r="G25" s="16">
        <v>0.19400000000000001</v>
      </c>
      <c r="H25" s="16">
        <v>1.9200000000000002E-2</v>
      </c>
      <c r="I25" s="16">
        <v>2.4E-2</v>
      </c>
    </row>
    <row r="26" spans="1:9" ht="15">
      <c r="A26" s="7" t="s">
        <v>127</v>
      </c>
      <c r="B26" s="17">
        <v>7.5399999999999995E-2</v>
      </c>
      <c r="C26" s="17">
        <v>4.2599999999999999E-2</v>
      </c>
      <c r="D26" s="17">
        <v>0.22500000000000001</v>
      </c>
      <c r="E26" s="17">
        <v>0.20399999999999999</v>
      </c>
      <c r="F26" s="17">
        <v>0.17700000000000002</v>
      </c>
      <c r="G26" s="17">
        <v>0.16600000000000001</v>
      </c>
      <c r="H26" s="17">
        <v>4.9800000000000004E-2</v>
      </c>
      <c r="I26" s="17">
        <v>6.0199999999999997E-2</v>
      </c>
    </row>
    <row r="27" spans="1:9" ht="15">
      <c r="A27" s="7" t="s">
        <v>326</v>
      </c>
      <c r="B27" s="16">
        <v>8.1100000000000005E-2</v>
      </c>
      <c r="C27" s="16">
        <v>5.57E-2</v>
      </c>
      <c r="D27" s="16">
        <v>0.221</v>
      </c>
      <c r="E27" s="16">
        <v>0.22600000000000001</v>
      </c>
      <c r="F27" s="16">
        <v>0.19600000000000001</v>
      </c>
      <c r="G27" s="16">
        <v>0.193</v>
      </c>
      <c r="H27" s="16">
        <v>1.03E-2</v>
      </c>
      <c r="I27" s="16">
        <v>1.6899999999999998E-2</v>
      </c>
    </row>
    <row r="28" spans="1:9" ht="15">
      <c r="A28" s="7" t="s">
        <v>327</v>
      </c>
      <c r="B28" s="17">
        <v>9.2799999999999994E-2</v>
      </c>
      <c r="C28" s="17">
        <v>7.8200000000000006E-2</v>
      </c>
      <c r="D28" s="17">
        <v>0.18290000000000001</v>
      </c>
      <c r="E28" s="17">
        <v>0.20399999999999999</v>
      </c>
      <c r="F28" s="17">
        <v>0.19900000000000001</v>
      </c>
      <c r="G28" s="17">
        <v>0.2</v>
      </c>
      <c r="H28" s="17">
        <v>1.5799999999999998E-2</v>
      </c>
      <c r="I28" s="17">
        <v>2.7300000000000001E-2</v>
      </c>
    </row>
    <row r="29" spans="1:9" ht="15">
      <c r="A29" s="7" t="s">
        <v>132</v>
      </c>
      <c r="B29" s="16">
        <v>9.5500000000000002E-2</v>
      </c>
      <c r="C29" s="16">
        <v>9.7600000000000006E-2</v>
      </c>
      <c r="D29" s="16">
        <v>0.20299999999999999</v>
      </c>
      <c r="E29" s="16">
        <v>0.216</v>
      </c>
      <c r="F29" s="16">
        <v>0.151</v>
      </c>
      <c r="G29" s="16">
        <v>0.17</v>
      </c>
      <c r="H29" s="16">
        <v>3.1699999999999999E-2</v>
      </c>
      <c r="I29" s="16">
        <v>3.5200000000000002E-2</v>
      </c>
    </row>
    <row r="30" spans="1:9" ht="15">
      <c r="A30" s="7" t="s">
        <v>328</v>
      </c>
      <c r="B30" s="17">
        <v>8.0500000000000002E-2</v>
      </c>
      <c r="C30" s="17">
        <v>7.0599999999999996E-2</v>
      </c>
      <c r="D30" s="17">
        <v>0.21700000000000003</v>
      </c>
      <c r="E30" s="17">
        <v>0.184</v>
      </c>
      <c r="F30" s="17">
        <v>0.19800000000000001</v>
      </c>
      <c r="G30" s="17">
        <v>0.188</v>
      </c>
      <c r="H30" s="17">
        <v>2.8199999999999996E-2</v>
      </c>
      <c r="I30" s="17">
        <v>3.3700000000000001E-2</v>
      </c>
    </row>
    <row r="31" spans="1:9" ht="15">
      <c r="A31" s="7" t="s">
        <v>329</v>
      </c>
      <c r="B31" s="16">
        <v>0.108</v>
      </c>
      <c r="C31" s="16">
        <v>9.6000000000000002E-2</v>
      </c>
      <c r="D31" s="16">
        <v>0.159</v>
      </c>
      <c r="E31" s="16">
        <v>0.17100000000000001</v>
      </c>
      <c r="F31" s="16">
        <v>0.20300000000000001</v>
      </c>
      <c r="G31" s="16">
        <v>0.19600000000000001</v>
      </c>
      <c r="H31" s="16">
        <v>2.5600000000000005E-2</v>
      </c>
      <c r="I31" s="16">
        <v>4.1399999999999999E-2</v>
      </c>
    </row>
    <row r="32" spans="1:9" ht="15">
      <c r="A32" s="7" t="s">
        <v>330</v>
      </c>
      <c r="B32" s="17">
        <v>8.9200000000000002E-2</v>
      </c>
      <c r="C32" s="17">
        <v>7.8E-2</v>
      </c>
      <c r="D32" s="17">
        <v>0.16700000000000001</v>
      </c>
      <c r="E32" s="17">
        <v>0.20499999999999999</v>
      </c>
      <c r="F32" s="17">
        <v>0.21000000000000002</v>
      </c>
      <c r="G32" s="17">
        <v>0.17199999999999999</v>
      </c>
      <c r="H32" s="17">
        <v>3.0799999999999994E-2</v>
      </c>
      <c r="I32" s="17">
        <v>4.8000000000000001E-2</v>
      </c>
    </row>
    <row r="33" spans="1:9" ht="15">
      <c r="A33" s="7" t="s">
        <v>331</v>
      </c>
      <c r="B33" s="16">
        <v>0.17699999999999999</v>
      </c>
      <c r="C33" s="16">
        <v>0.13900000000000001</v>
      </c>
      <c r="D33" s="16">
        <v>0.14069999999999999</v>
      </c>
      <c r="E33" s="16">
        <v>0.13300000000000001</v>
      </c>
      <c r="F33" s="16">
        <v>0.14899999999999999</v>
      </c>
      <c r="G33" s="16">
        <v>0.16900000000000001</v>
      </c>
      <c r="H33" s="16">
        <v>3.7099999999999994E-2</v>
      </c>
      <c r="I33" s="16">
        <v>5.5199999999999999E-2</v>
      </c>
    </row>
    <row r="34" spans="1:9" ht="15">
      <c r="A34" s="7" t="s">
        <v>136</v>
      </c>
      <c r="B34" s="17">
        <v>8.5400000000000004E-2</v>
      </c>
      <c r="C34" s="17">
        <v>9.3399999999999997E-2</v>
      </c>
      <c r="D34" s="17">
        <v>0.20280000000000001</v>
      </c>
      <c r="E34" s="17">
        <v>0.21299999999999999</v>
      </c>
      <c r="F34" s="17">
        <v>0.15600000000000003</v>
      </c>
      <c r="G34" s="17">
        <v>0.18</v>
      </c>
      <c r="H34" s="17">
        <v>2.7000000000000003E-2</v>
      </c>
      <c r="I34" s="17">
        <v>4.24E-2</v>
      </c>
    </row>
    <row r="35" spans="1:9" ht="15">
      <c r="A35" s="7" t="s">
        <v>332</v>
      </c>
      <c r="B35" s="16">
        <v>7.9600000000000004E-2</v>
      </c>
      <c r="C35" s="16">
        <v>6.7799999999999999E-2</v>
      </c>
      <c r="D35" s="16">
        <v>0.20219999999999999</v>
      </c>
      <c r="E35" s="16">
        <v>0.23599999999999999</v>
      </c>
      <c r="F35" s="16">
        <v>0.15400000000000003</v>
      </c>
      <c r="G35" s="16">
        <v>0.188</v>
      </c>
      <c r="H35" s="16">
        <v>3.6700000000000003E-2</v>
      </c>
      <c r="I35" s="16">
        <v>3.5700000000000003E-2</v>
      </c>
    </row>
    <row r="36" spans="1:9" ht="15">
      <c r="A36" s="7" t="s">
        <v>333</v>
      </c>
      <c r="B36" s="17">
        <v>0.11</v>
      </c>
      <c r="C36" s="17">
        <v>8.6599999999999996E-2</v>
      </c>
      <c r="D36" s="17">
        <v>0.1585</v>
      </c>
      <c r="E36" s="17">
        <v>0.189</v>
      </c>
      <c r="F36" s="17">
        <v>0.19399999999999998</v>
      </c>
      <c r="G36" s="17">
        <v>0.23</v>
      </c>
      <c r="H36" s="17">
        <v>1.5699999999999999E-2</v>
      </c>
      <c r="I36" s="17">
        <v>1.6199999999999999E-2</v>
      </c>
    </row>
    <row r="37" spans="1:9" ht="15">
      <c r="A37" s="7" t="s">
        <v>334</v>
      </c>
      <c r="B37" s="16">
        <v>0.10199999999999999</v>
      </c>
      <c r="C37" s="16">
        <v>0.11600000000000001</v>
      </c>
      <c r="D37" s="16">
        <v>0.191</v>
      </c>
      <c r="E37" s="16">
        <v>0.193</v>
      </c>
      <c r="F37" s="16">
        <v>0.17399999999999999</v>
      </c>
      <c r="G37" s="16">
        <v>0.18</v>
      </c>
      <c r="H37" s="16">
        <v>2.18E-2</v>
      </c>
      <c r="I37" s="16">
        <v>2.2200000000000001E-2</v>
      </c>
    </row>
    <row r="38" spans="1:9" ht="15">
      <c r="A38" s="7" t="s">
        <v>137</v>
      </c>
      <c r="B38" s="17">
        <v>9.9299999999999999E-2</v>
      </c>
      <c r="C38" s="17">
        <v>8.5199999999999998E-2</v>
      </c>
      <c r="D38" s="17">
        <v>0.1832</v>
      </c>
      <c r="E38" s="17">
        <v>0.16</v>
      </c>
      <c r="F38" s="17">
        <v>0.19899999999999998</v>
      </c>
      <c r="G38" s="17">
        <v>0.23300000000000001</v>
      </c>
      <c r="H38" s="17">
        <v>1.8200000000000001E-2</v>
      </c>
      <c r="I38" s="17">
        <v>2.2100000000000002E-2</v>
      </c>
    </row>
    <row r="39" spans="1:9" ht="15">
      <c r="A39" s="7" t="s">
        <v>335</v>
      </c>
      <c r="B39" s="16">
        <v>0.11700000000000001</v>
      </c>
      <c r="C39" s="16">
        <v>0.1009</v>
      </c>
      <c r="D39" s="16">
        <v>0.18609999999999999</v>
      </c>
      <c r="E39" s="16">
        <v>0.188</v>
      </c>
      <c r="F39" s="16">
        <v>0.13899999999999998</v>
      </c>
      <c r="G39" s="16">
        <v>0.16500000000000001</v>
      </c>
      <c r="H39" s="16">
        <v>4.6099999999999995E-2</v>
      </c>
      <c r="I39" s="16">
        <v>5.79E-2</v>
      </c>
    </row>
    <row r="40" spans="1:9" ht="15">
      <c r="A40" s="7" t="s">
        <v>140</v>
      </c>
      <c r="B40" s="17">
        <v>8.6999999999999994E-2</v>
      </c>
      <c r="C40" s="17">
        <v>7.1599999999999997E-2</v>
      </c>
      <c r="D40" s="17">
        <v>0.1714</v>
      </c>
      <c r="E40" s="17">
        <v>0.20200000000000001</v>
      </c>
      <c r="F40" s="17">
        <v>0.16400000000000003</v>
      </c>
      <c r="G40" s="17">
        <v>0.17799999999999999</v>
      </c>
      <c r="H40" s="17">
        <v>3.2500000000000001E-2</v>
      </c>
      <c r="I40" s="17">
        <v>9.35E-2</v>
      </c>
    </row>
    <row r="41" spans="1:9" ht="15">
      <c r="A41" s="7" t="s">
        <v>336</v>
      </c>
      <c r="B41" s="16">
        <v>9.1499999999999998E-2</v>
      </c>
      <c r="C41" s="16">
        <v>8.4000000000000005E-2</v>
      </c>
      <c r="D41" s="16">
        <v>0.16699999999999998</v>
      </c>
      <c r="E41" s="16">
        <v>0.182</v>
      </c>
      <c r="F41" s="16">
        <v>0.19699999999999998</v>
      </c>
      <c r="G41" s="16">
        <v>0.22600000000000001</v>
      </c>
      <c r="H41" s="16">
        <v>1.24E-2</v>
      </c>
      <c r="I41" s="16">
        <v>4.0099999999999997E-2</v>
      </c>
    </row>
    <row r="42" spans="1:9" ht="15">
      <c r="A42" s="7" t="s">
        <v>150</v>
      </c>
      <c r="B42" s="17">
        <v>9.5600000000000004E-2</v>
      </c>
      <c r="C42" s="17">
        <v>7.9399999999999998E-2</v>
      </c>
      <c r="D42" s="17">
        <v>0.20180000000000001</v>
      </c>
      <c r="E42" s="17">
        <v>0.17599999999999999</v>
      </c>
      <c r="F42" s="17">
        <v>0.17699999999999999</v>
      </c>
      <c r="G42" s="17">
        <v>0.17699999999999999</v>
      </c>
      <c r="H42" s="17">
        <v>3.2200000000000006E-2</v>
      </c>
      <c r="I42" s="17">
        <v>6.0999999999999999E-2</v>
      </c>
    </row>
    <row r="43" spans="1:9" ht="15">
      <c r="A43" s="7" t="s">
        <v>162</v>
      </c>
      <c r="B43" s="16">
        <v>0.11600000000000001</v>
      </c>
      <c r="C43" s="16">
        <v>9.2899999999999996E-2</v>
      </c>
      <c r="D43" s="16">
        <v>0.16599999999999998</v>
      </c>
      <c r="E43" s="16">
        <v>0.19700000000000001</v>
      </c>
      <c r="F43" s="16">
        <v>0.13600000000000001</v>
      </c>
      <c r="G43" s="16">
        <v>0.1361</v>
      </c>
      <c r="H43" s="16">
        <v>7.4300000000000005E-2</v>
      </c>
      <c r="I43" s="16">
        <v>8.1699999999999995E-2</v>
      </c>
    </row>
    <row r="44" spans="1:9" ht="15">
      <c r="A44" s="7" t="s">
        <v>337</v>
      </c>
      <c r="B44" s="17">
        <v>7.6200000000000004E-2</v>
      </c>
      <c r="C44" s="17">
        <v>9.9299999999999999E-2</v>
      </c>
      <c r="D44" s="17">
        <v>0.1842</v>
      </c>
      <c r="E44" s="17">
        <v>0.223</v>
      </c>
      <c r="F44" s="17">
        <v>0.20900000000000002</v>
      </c>
      <c r="G44" s="17">
        <v>0.17199999999999999</v>
      </c>
      <c r="H44" s="17">
        <v>3.0550000000000001E-2</v>
      </c>
      <c r="I44" s="17">
        <v>5.7499999999999999E-3</v>
      </c>
    </row>
    <row r="45" spans="1:9" ht="15">
      <c r="A45" s="7" t="s">
        <v>338</v>
      </c>
      <c r="B45" s="16">
        <v>0.123</v>
      </c>
      <c r="C45" s="16">
        <v>9.6299999999999997E-2</v>
      </c>
      <c r="D45" s="16">
        <v>0.17</v>
      </c>
      <c r="E45" s="16">
        <v>0.16700000000000001</v>
      </c>
      <c r="F45" s="16">
        <v>0.17499999999999999</v>
      </c>
      <c r="G45" s="16">
        <v>0.192</v>
      </c>
      <c r="H45" s="16">
        <v>2.9600000000000001E-2</v>
      </c>
      <c r="I45" s="16">
        <v>4.7100000000000003E-2</v>
      </c>
    </row>
    <row r="46" spans="1:9" ht="15">
      <c r="A46" s="7" t="s">
        <v>339</v>
      </c>
      <c r="B46" s="17">
        <v>0.10199999999999999</v>
      </c>
      <c r="C46" s="17">
        <v>9.9199999999999997E-2</v>
      </c>
      <c r="D46" s="17">
        <v>0.161</v>
      </c>
      <c r="E46" s="17">
        <v>0.16719999999999999</v>
      </c>
      <c r="F46" s="17">
        <v>0.193</v>
      </c>
      <c r="G46" s="17">
        <v>0.186</v>
      </c>
      <c r="H46" s="17">
        <v>3.8100000000000002E-2</v>
      </c>
      <c r="I46" s="17">
        <v>5.3499999999999999E-2</v>
      </c>
    </row>
    <row r="47" spans="1:9" ht="15">
      <c r="A47" s="7" t="s">
        <v>169</v>
      </c>
      <c r="B47" s="16">
        <v>7.6499999999999999E-2</v>
      </c>
      <c r="C47" s="16">
        <v>5.7500000000000002E-2</v>
      </c>
      <c r="D47" s="16">
        <v>0.251</v>
      </c>
      <c r="E47" s="16">
        <v>0.22600000000000001</v>
      </c>
      <c r="F47" s="16">
        <v>0.15199999999999997</v>
      </c>
      <c r="G47" s="16">
        <v>0.13500000000000001</v>
      </c>
      <c r="H47" s="16">
        <v>5.609999999999999E-2</v>
      </c>
      <c r="I47" s="16">
        <v>4.5900000000000003E-2</v>
      </c>
    </row>
    <row r="48" spans="1:9" ht="15">
      <c r="A48" s="7" t="s">
        <v>197</v>
      </c>
      <c r="B48" s="17">
        <v>0.10299999999999999</v>
      </c>
      <c r="C48" s="17">
        <v>8.5999999999999993E-2</v>
      </c>
      <c r="D48" s="17">
        <v>0.19199999999999998</v>
      </c>
      <c r="E48" s="17">
        <v>0.16400000000000001</v>
      </c>
      <c r="F48" s="17">
        <v>0.124</v>
      </c>
      <c r="G48" s="17">
        <v>0.17399999999999999</v>
      </c>
      <c r="H48" s="17">
        <v>0.05</v>
      </c>
      <c r="I48" s="17">
        <v>0.107</v>
      </c>
    </row>
    <row r="49" spans="1:9" ht="15">
      <c r="A49" s="7" t="s">
        <v>200</v>
      </c>
      <c r="B49" s="16">
        <v>0.11799999999999999</v>
      </c>
      <c r="C49" s="16">
        <v>8.4199999999999997E-2</v>
      </c>
      <c r="D49" s="16">
        <v>0.17449999999999999</v>
      </c>
      <c r="E49" s="16">
        <v>0.17599999999999999</v>
      </c>
      <c r="F49" s="16">
        <v>0.17900000000000002</v>
      </c>
      <c r="G49" s="16">
        <v>0.20899999999999999</v>
      </c>
      <c r="H49" s="16">
        <v>2.1999999999999999E-2</v>
      </c>
      <c r="I49" s="16">
        <v>3.73E-2</v>
      </c>
    </row>
    <row r="50" spans="1:9" ht="15">
      <c r="A50" s="7" t="s">
        <v>340</v>
      </c>
      <c r="B50" s="17">
        <v>0.113</v>
      </c>
      <c r="C50" s="17">
        <v>0.11799999999999999</v>
      </c>
      <c r="D50" s="17">
        <v>0.16550000000000001</v>
      </c>
      <c r="E50" s="17">
        <v>0.183</v>
      </c>
      <c r="F50" s="17">
        <v>0.16199999999999998</v>
      </c>
      <c r="G50" s="17">
        <v>0.19</v>
      </c>
      <c r="H50" s="17">
        <v>3.0200000000000005E-2</v>
      </c>
      <c r="I50" s="17">
        <v>3.8300000000000001E-2</v>
      </c>
    </row>
    <row r="51" spans="1:9" ht="15">
      <c r="A51" s="7" t="s">
        <v>206</v>
      </c>
      <c r="B51" s="16">
        <v>8.0399999999999999E-2</v>
      </c>
      <c r="C51" s="16">
        <v>8.4900000000000003E-2</v>
      </c>
      <c r="D51" s="16">
        <v>0.20399999999999999</v>
      </c>
      <c r="E51" s="16">
        <v>0.20749999999999999</v>
      </c>
      <c r="F51" s="16">
        <v>0.18899999999999997</v>
      </c>
      <c r="G51" s="16">
        <v>0.17100000000000001</v>
      </c>
      <c r="H51" s="16">
        <v>2.6500000000000003E-2</v>
      </c>
      <c r="I51" s="16">
        <v>3.6700000000000003E-2</v>
      </c>
    </row>
    <row r="52" spans="1:9" ht="15">
      <c r="A52" s="7" t="s">
        <v>210</v>
      </c>
      <c r="B52" s="17">
        <v>0.14000000000000001</v>
      </c>
      <c r="C52" s="17">
        <v>9.8100000000000007E-2</v>
      </c>
      <c r="D52" s="17">
        <v>0.17810000000000001</v>
      </c>
      <c r="E52" s="17">
        <v>0.129</v>
      </c>
      <c r="F52" s="17">
        <v>0.183</v>
      </c>
      <c r="G52" s="17">
        <v>0.192</v>
      </c>
      <c r="H52" s="17">
        <v>3.1399999999999997E-2</v>
      </c>
      <c r="I52" s="17">
        <v>4.8399999999999999E-2</v>
      </c>
    </row>
    <row r="53" spans="1:9" ht="15">
      <c r="A53" s="7" t="s">
        <v>341</v>
      </c>
      <c r="B53" s="16">
        <v>4.1799999999999997E-2</v>
      </c>
      <c r="C53" s="16">
        <v>3.1E-2</v>
      </c>
      <c r="D53" s="16">
        <v>9.1800000000000007E-2</v>
      </c>
      <c r="E53" s="16">
        <v>6.7400000000000002E-2</v>
      </c>
      <c r="F53" s="16">
        <v>0.30000000000000004</v>
      </c>
      <c r="G53" s="16">
        <v>0.255</v>
      </c>
      <c r="H53" s="16">
        <v>0.16200000000000001</v>
      </c>
      <c r="I53" s="16">
        <v>5.0999999999999997E-2</v>
      </c>
    </row>
    <row r="54" spans="1:9" ht="15">
      <c r="A54" s="7" t="s">
        <v>217</v>
      </c>
      <c r="B54" s="17">
        <v>0.10299999999999999</v>
      </c>
      <c r="C54" s="17">
        <v>9.6299999999999997E-2</v>
      </c>
      <c r="D54" s="17">
        <v>0.105</v>
      </c>
      <c r="E54" s="17">
        <v>0.111</v>
      </c>
      <c r="F54" s="17">
        <v>0.26850000000000002</v>
      </c>
      <c r="G54" s="17">
        <v>0.246</v>
      </c>
      <c r="H54" s="17">
        <v>3.5400000000000001E-2</v>
      </c>
      <c r="I54" s="17">
        <v>3.4799999999999998E-2</v>
      </c>
    </row>
    <row r="55" spans="1:9" ht="15">
      <c r="A55" s="7" t="s">
        <v>342</v>
      </c>
      <c r="B55" s="16">
        <v>0.10299999999999999</v>
      </c>
      <c r="C55" s="16">
        <v>0.104</v>
      </c>
      <c r="D55" s="16">
        <v>0.22199999999999998</v>
      </c>
      <c r="E55" s="16">
        <v>0.18870000000000001</v>
      </c>
      <c r="F55" s="16">
        <v>0.16600000000000004</v>
      </c>
      <c r="G55" s="16">
        <v>0.17499999999999999</v>
      </c>
      <c r="H55" s="16">
        <v>1.1400000000000004E-2</v>
      </c>
      <c r="I55" s="16">
        <v>2.9899999999999999E-2</v>
      </c>
    </row>
    <row r="56" spans="1:9" ht="15">
      <c r="A56" s="7" t="s">
        <v>227</v>
      </c>
      <c r="B56" s="17">
        <v>3.3300000000000003E-2</v>
      </c>
      <c r="C56" s="17">
        <v>3.0300000000000001E-2</v>
      </c>
      <c r="D56" s="17">
        <v>0.10730000000000001</v>
      </c>
      <c r="E56" s="17">
        <v>6.6100000000000006E-2</v>
      </c>
      <c r="F56" s="17">
        <v>0.29399999999999998</v>
      </c>
      <c r="G56" s="17">
        <v>0.19500000000000001</v>
      </c>
      <c r="H56" s="17">
        <v>0.14700000000000002</v>
      </c>
      <c r="I56" s="17">
        <v>0.127</v>
      </c>
    </row>
    <row r="57" spans="1:9" ht="15">
      <c r="A57" s="7" t="s">
        <v>235</v>
      </c>
      <c r="B57" s="16">
        <v>9.6100000000000005E-2</v>
      </c>
      <c r="C57" s="16">
        <v>8.0600000000000005E-2</v>
      </c>
      <c r="D57" s="16">
        <v>0.22699999999999998</v>
      </c>
      <c r="E57" s="16">
        <v>0.18</v>
      </c>
      <c r="F57" s="16">
        <v>0.17180000000000001</v>
      </c>
      <c r="G57" s="16">
        <v>0.17399999999999999</v>
      </c>
      <c r="H57" s="16">
        <v>3.4999999999999996E-2</v>
      </c>
      <c r="I57" s="16">
        <v>3.5499999999999997E-2</v>
      </c>
    </row>
    <row r="58" spans="1:9" ht="15">
      <c r="A58" s="7" t="s">
        <v>343</v>
      </c>
      <c r="B58" s="17">
        <v>7.8700000000000006E-2</v>
      </c>
      <c r="C58" s="17">
        <v>6.4500000000000002E-2</v>
      </c>
      <c r="D58" s="17">
        <v>0.17299999999999999</v>
      </c>
      <c r="E58" s="17">
        <v>0.19700000000000001</v>
      </c>
      <c r="F58" s="17">
        <v>0.19389999999999999</v>
      </c>
      <c r="G58" s="17">
        <v>0.20799999999999999</v>
      </c>
      <c r="H58" s="17">
        <v>3.3600000000000005E-2</v>
      </c>
      <c r="I58" s="17">
        <v>5.1299999999999998E-2</v>
      </c>
    </row>
    <row r="59" spans="1:9" ht="15">
      <c r="A59" s="7" t="s">
        <v>239</v>
      </c>
      <c r="B59" s="16">
        <v>9.1399999999999995E-2</v>
      </c>
      <c r="C59" s="16">
        <v>9.0999999999999998E-2</v>
      </c>
      <c r="D59" s="16">
        <v>0.19400000000000001</v>
      </c>
      <c r="E59" s="16">
        <v>0.18240000000000001</v>
      </c>
      <c r="F59" s="16">
        <v>0.19099999999999998</v>
      </c>
      <c r="G59" s="16">
        <v>0.16800000000000001</v>
      </c>
      <c r="H59" s="16">
        <v>3.5699999999999996E-2</v>
      </c>
      <c r="I59" s="16">
        <v>4.65E-2</v>
      </c>
    </row>
    <row r="60" spans="1:9" ht="15">
      <c r="A60" s="7" t="s">
        <v>344</v>
      </c>
      <c r="B60" s="17">
        <v>8.3900000000000002E-2</v>
      </c>
      <c r="C60" s="17">
        <v>6.7000000000000004E-2</v>
      </c>
      <c r="D60" s="17">
        <v>0.21809999999999999</v>
      </c>
      <c r="E60" s="17">
        <v>0.189</v>
      </c>
      <c r="F60" s="17">
        <v>0.193</v>
      </c>
      <c r="G60" s="17">
        <v>0.184</v>
      </c>
      <c r="H60" s="17">
        <v>2.2200000000000004E-2</v>
      </c>
      <c r="I60" s="17">
        <v>4.2799999999999998E-2</v>
      </c>
    </row>
    <row r="61" spans="1:9" ht="15">
      <c r="A61" s="7" t="s">
        <v>244</v>
      </c>
      <c r="B61" s="16">
        <v>8.1199999999999994E-2</v>
      </c>
      <c r="C61" s="16">
        <v>7.9799999999999996E-2</v>
      </c>
      <c r="D61" s="16">
        <v>0.21240000000000001</v>
      </c>
      <c r="E61" s="16">
        <v>0.19500000000000001</v>
      </c>
      <c r="F61" s="16">
        <v>0.21</v>
      </c>
      <c r="G61" s="16">
        <v>0.153</v>
      </c>
      <c r="H61" s="16">
        <v>4.6099999999999995E-2</v>
      </c>
      <c r="I61" s="16">
        <v>2.2499999999999999E-2</v>
      </c>
    </row>
    <row r="62" spans="1:9" ht="15">
      <c r="A62" s="7" t="s">
        <v>252</v>
      </c>
      <c r="B62" s="17">
        <v>7.5800000000000006E-2</v>
      </c>
      <c r="C62" s="17">
        <v>8.3900000000000002E-2</v>
      </c>
      <c r="D62" s="17">
        <v>0.18099999999999999</v>
      </c>
      <c r="E62" s="17">
        <v>0.17299999999999999</v>
      </c>
      <c r="F62" s="17">
        <v>0.184</v>
      </c>
      <c r="G62" s="17">
        <v>0.184</v>
      </c>
      <c r="H62" s="17">
        <v>4.9099999999999998E-2</v>
      </c>
      <c r="I62" s="17">
        <v>6.9199999999999998E-2</v>
      </c>
    </row>
    <row r="63" spans="1:9" ht="15">
      <c r="A63" s="7" t="s">
        <v>256</v>
      </c>
      <c r="B63" s="16">
        <v>6.9699999999999998E-2</v>
      </c>
      <c r="C63" s="16">
        <v>8.2500000000000004E-2</v>
      </c>
      <c r="D63" s="16">
        <v>0.185</v>
      </c>
      <c r="E63" s="16">
        <v>0.19850000000000001</v>
      </c>
      <c r="F63" s="16">
        <v>0.20900000000000002</v>
      </c>
      <c r="G63" s="16">
        <v>0.185</v>
      </c>
      <c r="H63" s="16">
        <v>5.1400000000000001E-2</v>
      </c>
      <c r="I63" s="16">
        <v>1.89E-2</v>
      </c>
    </row>
    <row r="64" spans="1:9" ht="15">
      <c r="A64" s="7" t="s">
        <v>260</v>
      </c>
      <c r="B64" s="17">
        <v>8.4000000000000005E-2</v>
      </c>
      <c r="C64" s="17">
        <v>5.9499999999999997E-2</v>
      </c>
      <c r="D64" s="17">
        <v>0.20299999999999999</v>
      </c>
      <c r="E64" s="17">
        <v>0.219</v>
      </c>
      <c r="F64" s="17">
        <v>0.17299999999999999</v>
      </c>
      <c r="G64" s="17">
        <v>0.1908</v>
      </c>
      <c r="H64" s="17">
        <v>3.0899999999999997E-2</v>
      </c>
      <c r="I64" s="17">
        <v>3.9800000000000002E-2</v>
      </c>
    </row>
    <row r="65" spans="1:9" ht="15">
      <c r="A65" s="7" t="s">
        <v>265</v>
      </c>
      <c r="B65" s="16">
        <v>8.7099999999999997E-2</v>
      </c>
      <c r="C65" s="16">
        <v>0.109</v>
      </c>
      <c r="D65" s="16">
        <v>0.19769999999999999</v>
      </c>
      <c r="E65" s="16">
        <v>0.19700000000000001</v>
      </c>
      <c r="F65" s="16">
        <v>0.16799999999999998</v>
      </c>
      <c r="G65" s="16">
        <v>0.19500000000000001</v>
      </c>
      <c r="H65" s="16">
        <v>2.1599999999999998E-2</v>
      </c>
      <c r="I65" s="16">
        <v>2.46E-2</v>
      </c>
    </row>
    <row r="66" spans="1:9" ht="15">
      <c r="A66" s="7" t="s">
        <v>288</v>
      </c>
      <c r="B66" s="17">
        <v>9.5500000000000002E-2</v>
      </c>
      <c r="C66" s="17">
        <v>7.9600000000000004E-2</v>
      </c>
      <c r="D66" s="17">
        <v>0.20250000000000001</v>
      </c>
      <c r="E66" s="17">
        <v>0.184</v>
      </c>
      <c r="F66" s="17">
        <v>0.19400000000000001</v>
      </c>
      <c r="G66" s="17">
        <v>0.193</v>
      </c>
      <c r="H66" s="17">
        <v>1.8300000000000004E-2</v>
      </c>
      <c r="I66" s="17">
        <v>3.3099999999999997E-2</v>
      </c>
    </row>
    <row r="67" spans="1:9" ht="15">
      <c r="A67" s="7" t="s">
        <v>345</v>
      </c>
      <c r="B67" s="16">
        <v>0.13200000000000001</v>
      </c>
      <c r="C67" s="16">
        <v>0.124</v>
      </c>
      <c r="D67" s="16">
        <v>0.13500000000000001</v>
      </c>
      <c r="E67" s="16">
        <v>0.1762</v>
      </c>
      <c r="F67" s="16">
        <v>0.18799999999999997</v>
      </c>
      <c r="G67" s="16">
        <v>0.224</v>
      </c>
      <c r="H67" s="16">
        <v>1.286E-2</v>
      </c>
      <c r="I67" s="16">
        <v>7.9399999999999991E-3</v>
      </c>
    </row>
    <row r="68" spans="1:9" ht="15">
      <c r="A68" s="7" t="s">
        <v>289</v>
      </c>
      <c r="B68" s="17">
        <v>5.8999999999999997E-2</v>
      </c>
      <c r="C68" s="17">
        <v>8.5800000000000001E-2</v>
      </c>
      <c r="D68" s="17">
        <v>0.17299999999999999</v>
      </c>
      <c r="E68" s="17">
        <v>0.1835</v>
      </c>
      <c r="F68" s="17">
        <v>0.18199999999999997</v>
      </c>
      <c r="G68" s="17">
        <v>0.22900000000000001</v>
      </c>
      <c r="H68" s="17">
        <v>5.4100000000000002E-2</v>
      </c>
      <c r="I68" s="17">
        <v>3.3599999999999998E-2</v>
      </c>
    </row>
    <row r="69" spans="1:9" ht="15">
      <c r="A69" s="7" t="s">
        <v>299</v>
      </c>
      <c r="B69" s="16">
        <v>8.8599999999999998E-2</v>
      </c>
      <c r="C69" s="16">
        <v>6.6000000000000003E-2</v>
      </c>
      <c r="D69" s="16">
        <v>0.20699999999999999</v>
      </c>
      <c r="E69" s="16">
        <v>0.17100000000000001</v>
      </c>
      <c r="F69" s="16">
        <v>0.223</v>
      </c>
      <c r="G69" s="16">
        <v>0.20499999999999999</v>
      </c>
      <c r="H69" s="16">
        <v>1.7599999999999998E-2</v>
      </c>
      <c r="I69" s="16">
        <v>2.18E-2</v>
      </c>
    </row>
    <row r="70" spans="1:9" ht="15">
      <c r="A70" s="7" t="s">
        <v>346</v>
      </c>
      <c r="B70" s="17">
        <v>9.9299999999999999E-2</v>
      </c>
      <c r="C70" s="17">
        <v>8.4199999999999997E-2</v>
      </c>
      <c r="D70" s="17">
        <v>0.159</v>
      </c>
      <c r="E70" s="17">
        <v>0.16769999999999999</v>
      </c>
      <c r="F70" s="17">
        <v>0.188</v>
      </c>
      <c r="G70" s="17">
        <v>0.23899999999999999</v>
      </c>
      <c r="H70" s="17">
        <v>1.8599999999999992E-2</v>
      </c>
      <c r="I70" s="17">
        <v>4.4200000000000003E-2</v>
      </c>
    </row>
    <row r="71" spans="1:9" ht="15">
      <c r="A71" s="7" t="s">
        <v>347</v>
      </c>
      <c r="B71" s="16">
        <v>9.8799999999999999E-2</v>
      </c>
      <c r="C71" s="16">
        <v>9.1200000000000003E-2</v>
      </c>
      <c r="D71" s="16">
        <v>0.15670000000000001</v>
      </c>
      <c r="E71" s="16">
        <v>0.124</v>
      </c>
      <c r="F71" s="16">
        <v>0.23500000000000001</v>
      </c>
      <c r="G71" s="16">
        <v>0.22800000000000001</v>
      </c>
      <c r="H71" s="16">
        <v>3.6799999999999999E-2</v>
      </c>
      <c r="I71" s="16">
        <v>2.9499999999999998E-2</v>
      </c>
    </row>
    <row r="72" spans="1:9" ht="15">
      <c r="A72" s="7" t="s">
        <v>348</v>
      </c>
      <c r="B72" s="17">
        <v>9.4700000000000006E-2</v>
      </c>
      <c r="C72" s="17">
        <v>9.0800000000000006E-2</v>
      </c>
      <c r="D72" s="17">
        <v>0.2175</v>
      </c>
      <c r="E72" s="17">
        <v>0.16300000000000001</v>
      </c>
      <c r="F72" s="17">
        <v>0.19020000000000001</v>
      </c>
      <c r="G72" s="17">
        <v>0.20499999999999999</v>
      </c>
      <c r="H72" s="17">
        <v>1.54E-2</v>
      </c>
      <c r="I72" s="17">
        <v>2.3400000000000001E-2</v>
      </c>
    </row>
    <row r="73" spans="1:9" ht="15">
      <c r="A73" s="7" t="s">
        <v>302</v>
      </c>
      <c r="B73" s="16">
        <v>0.109</v>
      </c>
      <c r="C73" s="16">
        <v>0.08</v>
      </c>
      <c r="D73" s="16">
        <v>0.19339999999999999</v>
      </c>
      <c r="E73" s="16">
        <v>0.17499999999999999</v>
      </c>
      <c r="F73" s="16">
        <v>0.17599999999999999</v>
      </c>
      <c r="G73" s="16">
        <v>0.19800000000000001</v>
      </c>
      <c r="H73" s="16">
        <v>3.2999999999999995E-2</v>
      </c>
      <c r="I73" s="16">
        <v>3.56E-2</v>
      </c>
    </row>
    <row r="74" spans="1:9" ht="15">
      <c r="A74" s="7" t="s">
        <v>303</v>
      </c>
      <c r="B74" s="17">
        <v>6.0100000000000001E-2</v>
      </c>
      <c r="C74" s="17">
        <v>5.8099999999999999E-2</v>
      </c>
      <c r="D74" s="17">
        <v>0.17600000000000002</v>
      </c>
      <c r="E74" s="17">
        <v>0.14380000000000001</v>
      </c>
      <c r="F74" s="17">
        <v>0.22000000000000003</v>
      </c>
      <c r="G74" s="17">
        <v>0.31</v>
      </c>
      <c r="H74" s="17">
        <v>2.4460000000000003E-2</v>
      </c>
      <c r="I74" s="17">
        <v>7.5399999999999998E-3</v>
      </c>
    </row>
    <row r="75" spans="1:9" ht="15">
      <c r="A75" s="7" t="s">
        <v>304</v>
      </c>
      <c r="B75" s="16">
        <v>9.4200000000000006E-2</v>
      </c>
      <c r="C75" s="16">
        <v>0.113</v>
      </c>
      <c r="D75" s="16">
        <v>0.1709</v>
      </c>
      <c r="E75" s="16">
        <v>0.16400000000000001</v>
      </c>
      <c r="F75" s="16">
        <v>0.17900000000000002</v>
      </c>
      <c r="G75" s="16">
        <v>0.216</v>
      </c>
      <c r="H75" s="16">
        <v>3.8399999999999997E-2</v>
      </c>
      <c r="I75" s="16">
        <v>2.4500000000000001E-2</v>
      </c>
    </row>
    <row r="76" spans="1:9" ht="15">
      <c r="A76" s="7" t="s">
        <v>349</v>
      </c>
      <c r="B76" s="17">
        <v>0.1166</v>
      </c>
      <c r="C76" s="17">
        <v>0.105</v>
      </c>
      <c r="D76" s="17">
        <v>0.13800000000000001</v>
      </c>
      <c r="E76" s="17">
        <v>0.16300000000000001</v>
      </c>
      <c r="F76" s="17">
        <v>0.20300000000000001</v>
      </c>
      <c r="G76" s="17">
        <v>0.23599999999999999</v>
      </c>
      <c r="H76" s="17">
        <v>1.7399999999999995E-2</v>
      </c>
      <c r="I76" s="17">
        <v>2.1000000000000001E-2</v>
      </c>
    </row>
    <row r="77" spans="1:9" ht="15">
      <c r="A77" s="7" t="s">
        <v>305</v>
      </c>
      <c r="B77" s="16">
        <v>0.1021</v>
      </c>
      <c r="C77" s="16">
        <v>0.10199999999999999</v>
      </c>
      <c r="D77" s="16">
        <v>0.17</v>
      </c>
      <c r="E77" s="16">
        <v>0.14599999999999999</v>
      </c>
      <c r="F77" s="16">
        <v>0.223</v>
      </c>
      <c r="G77" s="16">
        <v>0.224</v>
      </c>
      <c r="H77" s="16">
        <v>1.32E-2</v>
      </c>
      <c r="I77" s="16">
        <v>1.9699999999999999E-2</v>
      </c>
    </row>
    <row r="78" spans="1:9" ht="15">
      <c r="A78" s="7" t="s">
        <v>350</v>
      </c>
      <c r="B78" s="18">
        <v>9.6000000000000002E-2</v>
      </c>
      <c r="C78" s="18">
        <v>8.8999999999999996E-2</v>
      </c>
      <c r="D78" s="18">
        <v>0.17699999999999999</v>
      </c>
      <c r="E78" s="18">
        <v>0.17299999999999999</v>
      </c>
      <c r="F78" s="19">
        <v>0.19</v>
      </c>
      <c r="G78" s="18">
        <v>0.20200000000000001</v>
      </c>
      <c r="H78" s="18">
        <v>3.4000000000000002E-2</v>
      </c>
      <c r="I78" s="18">
        <v>3.9E-2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4.25"/>
  <cols>
    <col min="1" max="2" width="9.125" customWidth="1"/>
    <col min="7" max="7" width="9.5" customWidth="1"/>
  </cols>
  <sheetData>
    <row r="1" spans="1:10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spans="1:10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cb5b3d-faa1-48b6-a8b1-83f8807a45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24BE7053F3844AC643441004BBAC2" ma:contentTypeVersion="14" ma:contentTypeDescription="Create a new document." ma:contentTypeScope="" ma:versionID="f2be994ad084f1755e49e2161da0bcbd">
  <xsd:schema xmlns:xsd="http://www.w3.org/2001/XMLSchema" xmlns:xs="http://www.w3.org/2001/XMLSchema" xmlns:p="http://schemas.microsoft.com/office/2006/metadata/properties" xmlns:ns3="35cb5b3d-faa1-48b6-a8b1-83f8807a45dd" xmlns:ns4="47797899-c36a-47d0-ba08-1349c6a9866f" targetNamespace="http://schemas.microsoft.com/office/2006/metadata/properties" ma:root="true" ma:fieldsID="b9306e4be0335a5dc64546c11c002905" ns3:_="" ns4:_="">
    <xsd:import namespace="35cb5b3d-faa1-48b6-a8b1-83f8807a45dd"/>
    <xsd:import namespace="47797899-c36a-47d0-ba08-1349c6a986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b5b3d-faa1-48b6-a8b1-83f8807a45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97899-c36a-47d0-ba08-1349c6a986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5030A-7196-4523-8472-4E12DF4D2DFA}">
  <ds:schemaRefs>
    <ds:schemaRef ds:uri="http://schemas.openxmlformats.org/package/2006/metadata/core-properties"/>
    <ds:schemaRef ds:uri="http://schemas.microsoft.com/office/2006/documentManagement/types"/>
    <ds:schemaRef ds:uri="47797899-c36a-47d0-ba08-1349c6a9866f"/>
    <ds:schemaRef ds:uri="http://schemas.microsoft.com/office/infopath/2007/PartnerControls"/>
    <ds:schemaRef ds:uri="http://purl.org/dc/elements/1.1/"/>
    <ds:schemaRef ds:uri="http://schemas.microsoft.com/office/2006/metadata/properties"/>
    <ds:schemaRef ds:uri="35cb5b3d-faa1-48b6-a8b1-83f8807a45dd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E7368B-3320-4654-99F2-66FCEF1E3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b5b3d-faa1-48b6-a8b1-83f8807a45dd"/>
    <ds:schemaRef ds:uri="47797899-c36a-47d0-ba08-1349c6a98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CCCM Masterlist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Zainab Ali Habeeb Zwayen</cp:lastModifiedBy>
  <cp:revision/>
  <dcterms:created xsi:type="dcterms:W3CDTF">2023-08-10T15:00:09Z</dcterms:created>
  <dcterms:modified xsi:type="dcterms:W3CDTF">2024-03-26T09:07:39Z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0x01010045C24BE7053F3844AC643441004BBAC2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</Properties>
</file>