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ZWAYEN\Downloads\"/>
    </mc:Choice>
  </mc:AlternateContent>
  <xr:revisionPtr revIDLastSave="0" documentId="13_ncr:1_{5EDC0FE4-5866-47C9-AFB3-04CE432EC070}" xr6:coauthVersionLast="47" xr6:coauthVersionMax="47" xr10:uidLastSave="{00000000-0000-0000-0000-000000000000}"/>
  <bookViews>
    <workbookView xWindow="-28920" yWindow="-120" windowWidth="29040" windowHeight="15720" xr2:uid="{02FA5294-6C1E-4D51-8682-C2CA70EA594E}"/>
  </bookViews>
  <sheets>
    <sheet name="CCCM Masterlist" sheetId="5" r:id="rId1"/>
    <sheet name="Pivot tables &amp; visuals" sheetId="7" r:id="rId2"/>
    <sheet name="Sheet1" sheetId="8" state="hidden" r:id="rId3"/>
    <sheet name="Percent" sheetId="4" state="hidden" r:id="rId4"/>
  </sheets>
  <definedNames>
    <definedName name="_xlnm._FilterDatabase" localSheetId="0" hidden="1">'CCCM Masterlist'!$A$6:$Y$128</definedName>
  </definedNames>
  <calcPr calcId="191028"/>
  <pivotCaches>
    <pivotCache cacheId="20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" l="1"/>
  <c r="G67" i="7" l="1"/>
  <c r="G68" i="7"/>
  <c r="G69" i="7"/>
  <c r="G70" i="7"/>
  <c r="G71" i="7"/>
  <c r="G72" i="7"/>
  <c r="G73" i="7"/>
  <c r="G74" i="7"/>
  <c r="F67" i="7"/>
  <c r="F68" i="7"/>
  <c r="F69" i="7"/>
  <c r="F70" i="7"/>
  <c r="F71" i="7"/>
  <c r="F72" i="7"/>
  <c r="F73" i="7"/>
  <c r="F74" i="7"/>
  <c r="F99" i="7"/>
  <c r="F100" i="7"/>
  <c r="G99" i="7"/>
  <c r="G100" i="7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F87" i="7"/>
  <c r="G94" i="7" l="1"/>
  <c r="G93" i="7"/>
  <c r="G92" i="7"/>
  <c r="G91" i="7"/>
  <c r="G90" i="7"/>
  <c r="G89" i="7"/>
  <c r="O129" i="5" l="1"/>
  <c r="I3" i="5" s="1"/>
  <c r="N129" i="5"/>
  <c r="H3" i="5" s="1"/>
  <c r="G95" i="7"/>
  <c r="F93" i="7" s="1"/>
  <c r="F84" i="7"/>
  <c r="F77" i="7"/>
  <c r="F83" i="7"/>
  <c r="F82" i="7"/>
  <c r="F76" i="7"/>
  <c r="F81" i="7"/>
  <c r="F86" i="7"/>
  <c r="F78" i="7"/>
  <c r="F91" i="7" l="1"/>
  <c r="F90" i="7"/>
  <c r="F92" i="7"/>
  <c r="F89" i="7"/>
  <c r="F94" i="7"/>
</calcChain>
</file>

<file path=xl/sharedStrings.xml><?xml version="1.0" encoding="utf-8"?>
<sst xmlns="http://schemas.openxmlformats.org/spreadsheetml/2006/main" count="1770" uniqueCount="402">
  <si>
    <t>CCCM CLUSTER SOUTH SUDAN</t>
  </si>
  <si>
    <t>IDP SITES MASTERLIST</t>
  </si>
  <si>
    <t>State</t>
  </si>
  <si>
    <t>State P-code</t>
  </si>
  <si>
    <t>County</t>
  </si>
  <si>
    <t>County P-Code</t>
  </si>
  <si>
    <t>Payam</t>
  </si>
  <si>
    <t>Site Name</t>
  </si>
  <si>
    <t>Alternate Site Name</t>
  </si>
  <si>
    <t>Site Typology</t>
  </si>
  <si>
    <t>Site Managed</t>
  </si>
  <si>
    <t>Managed by</t>
  </si>
  <si>
    <t>Implementing Partner/s or Support Organization</t>
  </si>
  <si>
    <t>Response Type</t>
  </si>
  <si>
    <t>Status of activities</t>
  </si>
  <si>
    <t>Male</t>
  </si>
  <si>
    <t>Female</t>
  </si>
  <si>
    <t>0-4 M</t>
  </si>
  <si>
    <t>0-4 F</t>
  </si>
  <si>
    <t>5-17 M</t>
  </si>
  <si>
    <t>5-17 F</t>
  </si>
  <si>
    <t>18-59 M</t>
  </si>
  <si>
    <t>18-59 F</t>
  </si>
  <si>
    <t>60+ M</t>
  </si>
  <si>
    <t>60+ F</t>
  </si>
  <si>
    <t>Sudan Returnees (Individuals)</t>
  </si>
  <si>
    <t>Sudan Returnees (HHs)</t>
  </si>
  <si>
    <t>Other Returnees (Individuals)</t>
  </si>
  <si>
    <t>Other returnees (HHs)</t>
  </si>
  <si>
    <t>Central Equatoria</t>
  </si>
  <si>
    <t>SS01</t>
  </si>
  <si>
    <t>Juba</t>
  </si>
  <si>
    <t>SS0101</t>
  </si>
  <si>
    <t>Rejaf</t>
  </si>
  <si>
    <t>Self settled informal sites</t>
  </si>
  <si>
    <t>Yes</t>
  </si>
  <si>
    <t>ACTED</t>
  </si>
  <si>
    <t>Roving</t>
  </si>
  <si>
    <t>On-going</t>
  </si>
  <si>
    <t>Don Bosco</t>
  </si>
  <si>
    <t>Don Bosco Collective Center</t>
  </si>
  <si>
    <t>Collective centers</t>
  </si>
  <si>
    <t xml:space="preserve">Self-managed </t>
  </si>
  <si>
    <t>Church</t>
  </si>
  <si>
    <t>Static</t>
  </si>
  <si>
    <t>Juba IDP Camp 1</t>
  </si>
  <si>
    <t>Formal IDP Site</t>
  </si>
  <si>
    <t>No</t>
  </si>
  <si>
    <t>None</t>
  </si>
  <si>
    <t>Juba IDP Camp 3</t>
  </si>
  <si>
    <t>Mahad</t>
  </si>
  <si>
    <t>Mangala North</t>
  </si>
  <si>
    <t>Mangalla</t>
  </si>
  <si>
    <t>Mangalla IDP Camp</t>
  </si>
  <si>
    <t>UNHCR</t>
  </si>
  <si>
    <t>Northern Bari</t>
  </si>
  <si>
    <t>Mangaten</t>
  </si>
  <si>
    <t>Mangaten Collective Center</t>
  </si>
  <si>
    <t>Sherikat</t>
  </si>
  <si>
    <t>Munuki</t>
  </si>
  <si>
    <t>UNHCR Way Station</t>
  </si>
  <si>
    <t>Terekeka</t>
  </si>
  <si>
    <t>SS0105</t>
  </si>
  <si>
    <t>Nyori</t>
  </si>
  <si>
    <t>Kuda</t>
  </si>
  <si>
    <t>Yei</t>
  </si>
  <si>
    <t>SS0106</t>
  </si>
  <si>
    <t>Yei Town</t>
  </si>
  <si>
    <t>Atende Site</t>
  </si>
  <si>
    <t>Lasu</t>
  </si>
  <si>
    <t>Nyori camp</t>
  </si>
  <si>
    <t>Zizira</t>
  </si>
  <si>
    <t>Jonglei</t>
  </si>
  <si>
    <t>SS03</t>
  </si>
  <si>
    <t>Akobo</t>
  </si>
  <si>
    <t>SS0301</t>
  </si>
  <si>
    <t>Walgak</t>
  </si>
  <si>
    <t>Walgak Center</t>
  </si>
  <si>
    <t>Mobile</t>
  </si>
  <si>
    <t>Completed</t>
  </si>
  <si>
    <t>Bor South</t>
  </si>
  <si>
    <t>SS0303</t>
  </si>
  <si>
    <t>Anyidi</t>
  </si>
  <si>
    <t>Bor IDP/Ex poc.</t>
  </si>
  <si>
    <t>IOM</t>
  </si>
  <si>
    <t>Bor</t>
  </si>
  <si>
    <t>Bor Stadium IDP Site</t>
  </si>
  <si>
    <t>Makuach</t>
  </si>
  <si>
    <t>Kondai/Gakyoum</t>
  </si>
  <si>
    <t>Kolnyang</t>
  </si>
  <si>
    <t>Malek</t>
  </si>
  <si>
    <t>Malualgobar</t>
  </si>
  <si>
    <t>Taragook</t>
  </si>
  <si>
    <t>Canal Pigi</t>
  </si>
  <si>
    <t>SS0304</t>
  </si>
  <si>
    <t>Nyinthok</t>
  </si>
  <si>
    <t>Panmam</t>
  </si>
  <si>
    <t>Fangak</t>
  </si>
  <si>
    <t>SS0306</t>
  </si>
  <si>
    <t>Old Fangak</t>
  </si>
  <si>
    <t>Phom</t>
  </si>
  <si>
    <t>New Fangak</t>
  </si>
  <si>
    <t>Tondlak</t>
  </si>
  <si>
    <t>Nyirol</t>
  </si>
  <si>
    <t>SS0307</t>
  </si>
  <si>
    <t>Lankien</t>
  </si>
  <si>
    <t>Koat</t>
  </si>
  <si>
    <t>DRC</t>
  </si>
  <si>
    <t>Pulturuk</t>
  </si>
  <si>
    <t>Pulrel Site</t>
  </si>
  <si>
    <t>Thol</t>
  </si>
  <si>
    <t>Thol Site</t>
  </si>
  <si>
    <t>Wectulual</t>
  </si>
  <si>
    <t>Yamguar</t>
  </si>
  <si>
    <t>Pibor</t>
  </si>
  <si>
    <t>SS0308</t>
  </si>
  <si>
    <t>Gumruk</t>
  </si>
  <si>
    <t>Clement Primary School</t>
  </si>
  <si>
    <t xml:space="preserve">Gumruk Girls Primary school </t>
  </si>
  <si>
    <t>Langachot Child Space</t>
  </si>
  <si>
    <t>Peace Corps Org (PCO)</t>
  </si>
  <si>
    <t>Nganamen</t>
  </si>
  <si>
    <t>Lekuangole</t>
  </si>
  <si>
    <t>Nyanzego Nursery School</t>
  </si>
  <si>
    <t>Pibor AA</t>
  </si>
  <si>
    <t>Pibor Girls Primary School</t>
  </si>
  <si>
    <t>Pibor Town</t>
  </si>
  <si>
    <t>Thangnyang Primary School</t>
  </si>
  <si>
    <t>Uror</t>
  </si>
  <si>
    <t>SS0311</t>
  </si>
  <si>
    <t>Yuai</t>
  </si>
  <si>
    <t>Lakes</t>
  </si>
  <si>
    <t>SS04</t>
  </si>
  <si>
    <t>Awerial</t>
  </si>
  <si>
    <t>SS0401</t>
  </si>
  <si>
    <t>Puluk</t>
  </si>
  <si>
    <t>Mingkaman IDP Site</t>
  </si>
  <si>
    <t>Mingkaman IDP site 2</t>
  </si>
  <si>
    <t>Rumbek East</t>
  </si>
  <si>
    <t>SS0404</t>
  </si>
  <si>
    <t>Akot</t>
  </si>
  <si>
    <t>Rich Tiel</t>
  </si>
  <si>
    <t>Aweil Centre</t>
  </si>
  <si>
    <t>Aweil West</t>
  </si>
  <si>
    <t>Unity</t>
  </si>
  <si>
    <t>SS06</t>
  </si>
  <si>
    <t>Guit</t>
  </si>
  <si>
    <t>SS0602</t>
  </si>
  <si>
    <t>Kuerguini</t>
  </si>
  <si>
    <t>Makazin IDP Site</t>
  </si>
  <si>
    <t>Makazin Site</t>
  </si>
  <si>
    <t>Nine Counties Collective Site</t>
  </si>
  <si>
    <t>Nine Counties</t>
  </si>
  <si>
    <t>Site D1</t>
  </si>
  <si>
    <t>Site D2</t>
  </si>
  <si>
    <t>Site E</t>
  </si>
  <si>
    <t>Leer</t>
  </si>
  <si>
    <t>SS0604</t>
  </si>
  <si>
    <t>HRSS</t>
  </si>
  <si>
    <t>Pomdhor</t>
  </si>
  <si>
    <t>Nyangdiar</t>
  </si>
  <si>
    <t>Rekyoul IDPs site</t>
  </si>
  <si>
    <t>Rubjiech IDP Site</t>
  </si>
  <si>
    <t>Thonyor</t>
  </si>
  <si>
    <t>Thochrial Block 1</t>
  </si>
  <si>
    <t>Thochrial Block 2</t>
  </si>
  <si>
    <t>Thochrial Block 3</t>
  </si>
  <si>
    <t>Touchriak</t>
  </si>
  <si>
    <t>Mayendit</t>
  </si>
  <si>
    <t>SS0605</t>
  </si>
  <si>
    <t>Dablual</t>
  </si>
  <si>
    <t>Kah</t>
  </si>
  <si>
    <t>Rubkuay</t>
  </si>
  <si>
    <t>Rubkuay IDP Site</t>
  </si>
  <si>
    <t>Tutnyang</t>
  </si>
  <si>
    <t>Rubkona</t>
  </si>
  <si>
    <t>SS0609</t>
  </si>
  <si>
    <t>Bentiu Town</t>
  </si>
  <si>
    <t>Bentiu IDP Camp</t>
  </si>
  <si>
    <t>Bentiu PoC</t>
  </si>
  <si>
    <t>Panhiany</t>
  </si>
  <si>
    <t>Dar El-Saalam (Bentiu)</t>
  </si>
  <si>
    <t>Dar El-Saalam collective site</t>
  </si>
  <si>
    <t xml:space="preserve">Former Military Barrack (Bentiu) </t>
  </si>
  <si>
    <t>Former Military Barrack collective site</t>
  </si>
  <si>
    <t>Kalibalek (Bentiu Town)</t>
  </si>
  <si>
    <t>Kalibalek collective site</t>
  </si>
  <si>
    <t>Bentiu</t>
  </si>
  <si>
    <t>Koyethiey Site</t>
  </si>
  <si>
    <t>Kurkaal</t>
  </si>
  <si>
    <t>Budaang</t>
  </si>
  <si>
    <t>Rotriak</t>
  </si>
  <si>
    <t>Site A</t>
  </si>
  <si>
    <t>Site B</t>
  </si>
  <si>
    <t>Site C</t>
  </si>
  <si>
    <t>Suk Saba Site (Bentiu)</t>
  </si>
  <si>
    <t>Suk Saba collective site</t>
  </si>
  <si>
    <t>Suk Shaabi (Bentiu)</t>
  </si>
  <si>
    <t>Suk Shaabi collective site</t>
  </si>
  <si>
    <t>Suk Sita Site (Bentiu)</t>
  </si>
  <si>
    <t>Suk Sita collective site</t>
  </si>
  <si>
    <t>Upper Nile</t>
  </si>
  <si>
    <t>SS07</t>
  </si>
  <si>
    <t>Baliet</t>
  </si>
  <si>
    <t>SS0701</t>
  </si>
  <si>
    <t>Gel Achiel</t>
  </si>
  <si>
    <t>Fashoda</t>
  </si>
  <si>
    <t>SS0702</t>
  </si>
  <si>
    <t>Dethwok</t>
  </si>
  <si>
    <t>Abroch Site</t>
  </si>
  <si>
    <t>Kodok Town</t>
  </si>
  <si>
    <t>Midwifery and Wildlife IDP site</t>
  </si>
  <si>
    <t>Luakpiny/Nasir</t>
  </si>
  <si>
    <t>SS0704</t>
  </si>
  <si>
    <t>Nasir</t>
  </si>
  <si>
    <t>Nasir Town N</t>
  </si>
  <si>
    <t>Maban</t>
  </si>
  <si>
    <t>SS0705</t>
  </si>
  <si>
    <t>Buny</t>
  </si>
  <si>
    <t xml:space="preserve">Batiel </t>
  </si>
  <si>
    <t>Jinkuata</t>
  </si>
  <si>
    <t>Kongo Site</t>
  </si>
  <si>
    <t>Ofra Site</t>
  </si>
  <si>
    <t>Malakal</t>
  </si>
  <si>
    <t>SS0707</t>
  </si>
  <si>
    <t>Malakal South</t>
  </si>
  <si>
    <t>Daniel Comboni Church - BAM</t>
  </si>
  <si>
    <t>Malakal Centre</t>
  </si>
  <si>
    <t>Fire Brigade</t>
  </si>
  <si>
    <t>Northern Malakal</t>
  </si>
  <si>
    <t>Malakal POC</t>
  </si>
  <si>
    <t>IOM (Site maintenance)</t>
  </si>
  <si>
    <t>Wunakot/Warjwork</t>
  </si>
  <si>
    <t>Melut</t>
  </si>
  <si>
    <t>SS0709</t>
  </si>
  <si>
    <t>Dingthoma 1</t>
  </si>
  <si>
    <t>Dingthoma 2</t>
  </si>
  <si>
    <t>Galdora</t>
  </si>
  <si>
    <t>Khor Adar Site</t>
  </si>
  <si>
    <t>Paloch</t>
  </si>
  <si>
    <t>New paloch</t>
  </si>
  <si>
    <t>Panyikang</t>
  </si>
  <si>
    <t>SS0710</t>
  </si>
  <si>
    <t>Panyiduay</t>
  </si>
  <si>
    <t>Owaci</t>
  </si>
  <si>
    <t>Ulang</t>
  </si>
  <si>
    <t>SS0712</t>
  </si>
  <si>
    <t>Ulang center</t>
  </si>
  <si>
    <t>Warrap</t>
  </si>
  <si>
    <t>SS08</t>
  </si>
  <si>
    <t>Gogrial West</t>
  </si>
  <si>
    <t>SS0802</t>
  </si>
  <si>
    <t>Akon</t>
  </si>
  <si>
    <t>Akon Center</t>
  </si>
  <si>
    <t>Gogrial</t>
  </si>
  <si>
    <t>Ayiel</t>
  </si>
  <si>
    <t>Alek West</t>
  </si>
  <si>
    <t>Mangar Pakal</t>
  </si>
  <si>
    <t>Tonj East</t>
  </si>
  <si>
    <t>SS0803</t>
  </si>
  <si>
    <t>Paweng</t>
  </si>
  <si>
    <t>Potkou</t>
  </si>
  <si>
    <t>Tonj North</t>
  </si>
  <si>
    <t>SS0804</t>
  </si>
  <si>
    <t>Awul</t>
  </si>
  <si>
    <t>Awul site</t>
  </si>
  <si>
    <t>Tonj South</t>
  </si>
  <si>
    <t>SS0805</t>
  </si>
  <si>
    <t>Tonj</t>
  </si>
  <si>
    <t>Bap Chok</t>
  </si>
  <si>
    <t>Kuelchok</t>
  </si>
  <si>
    <t>Twic</t>
  </si>
  <si>
    <t>SS0806</t>
  </si>
  <si>
    <t>Wunrok</t>
  </si>
  <si>
    <t>Abien Dau IDP Site</t>
  </si>
  <si>
    <t>Wunrok (Abein Dau)</t>
  </si>
  <si>
    <t>Aweng</t>
  </si>
  <si>
    <t>Aweng IDP site</t>
  </si>
  <si>
    <t>Maan-Angui</t>
  </si>
  <si>
    <t>Turalei</t>
  </si>
  <si>
    <t>Majak Aher</t>
  </si>
  <si>
    <t>Majak Aher IDP site</t>
  </si>
  <si>
    <t>Majok Noon</t>
  </si>
  <si>
    <t>Ajak Kuac</t>
  </si>
  <si>
    <t>Manhawan</t>
  </si>
  <si>
    <t>Mayen Abun (Gomgoi)</t>
  </si>
  <si>
    <t>Mayen Abun IDP site</t>
  </si>
  <si>
    <t>Nyindeng Ayuel</t>
  </si>
  <si>
    <t>Nyindeng Ayuel IDP site</t>
  </si>
  <si>
    <t>Pagai</t>
  </si>
  <si>
    <t>Akoc</t>
  </si>
  <si>
    <t>Wuncuei site</t>
  </si>
  <si>
    <t>Western Bahr el Ghazal</t>
  </si>
  <si>
    <t>SS09</t>
  </si>
  <si>
    <t>Jur River</t>
  </si>
  <si>
    <t>Wau</t>
  </si>
  <si>
    <t>SS0903</t>
  </si>
  <si>
    <t>Wau South</t>
  </si>
  <si>
    <t>Hai Masna</t>
  </si>
  <si>
    <t>Hai Masna collective center</t>
  </si>
  <si>
    <t>Wau North</t>
  </si>
  <si>
    <t>Naivasha</t>
  </si>
  <si>
    <t>Naivasha IDP site</t>
  </si>
  <si>
    <t>Western Equatoria</t>
  </si>
  <si>
    <t>SS10</t>
  </si>
  <si>
    <t>Ezo</t>
  </si>
  <si>
    <t>SS1001</t>
  </si>
  <si>
    <t>Bagidi</t>
  </si>
  <si>
    <t>Bambaraze</t>
  </si>
  <si>
    <t>Bariguna</t>
  </si>
  <si>
    <t>Manzizi</t>
  </si>
  <si>
    <t>Ezo Centre</t>
  </si>
  <si>
    <t>Nakofo</t>
  </si>
  <si>
    <t>Nambia</t>
  </si>
  <si>
    <t>Regina Mundi Catholic Church</t>
  </si>
  <si>
    <t>Mundri West</t>
  </si>
  <si>
    <t>SS1005</t>
  </si>
  <si>
    <t>Mundri</t>
  </si>
  <si>
    <t>Kediba IDPs Site</t>
  </si>
  <si>
    <t>Mvolo</t>
  </si>
  <si>
    <t>SS1006</t>
  </si>
  <si>
    <t>Kila</t>
  </si>
  <si>
    <t>Talatera Primary School</t>
  </si>
  <si>
    <t>Yeri</t>
  </si>
  <si>
    <t>Yeri ECSS</t>
  </si>
  <si>
    <t>Nagero</t>
  </si>
  <si>
    <t>SS1007</t>
  </si>
  <si>
    <t>Bomanzara-site</t>
  </si>
  <si>
    <t>Tambura</t>
  </si>
  <si>
    <t>SS1009</t>
  </si>
  <si>
    <t>Amia Baraks</t>
  </si>
  <si>
    <t>Source Yubu</t>
  </si>
  <si>
    <t>Nanvuru</t>
  </si>
  <si>
    <t>Ngboko village</t>
  </si>
  <si>
    <t>UNMISS Tambura</t>
  </si>
  <si>
    <t>Kajo-Keji</t>
  </si>
  <si>
    <t>Lainya</t>
  </si>
  <si>
    <t>Morobo</t>
  </si>
  <si>
    <t>Budi</t>
  </si>
  <si>
    <t>Ikotos</t>
  </si>
  <si>
    <t>Kapoeta East</t>
  </si>
  <si>
    <t>Kapoeta North</t>
  </si>
  <si>
    <t>Kapoeta South</t>
  </si>
  <si>
    <t>Lafon</t>
  </si>
  <si>
    <t>Magwi</t>
  </si>
  <si>
    <t>Torit</t>
  </si>
  <si>
    <t>Ayod</t>
  </si>
  <si>
    <t>Canal/Pigi</t>
  </si>
  <si>
    <t>Duk</t>
  </si>
  <si>
    <t>Pochalla</t>
  </si>
  <si>
    <t>Twic East</t>
  </si>
  <si>
    <t>Cueibet</t>
  </si>
  <si>
    <t>Rumbek Centre</t>
  </si>
  <si>
    <t>Rumbek North</t>
  </si>
  <si>
    <t>Wulu</t>
  </si>
  <si>
    <t>Yirol East</t>
  </si>
  <si>
    <t>Yirol West</t>
  </si>
  <si>
    <t>Aweil East</t>
  </si>
  <si>
    <t>Aweil North</t>
  </si>
  <si>
    <t>Aweil South</t>
  </si>
  <si>
    <t>Abiemnhom</t>
  </si>
  <si>
    <t>Koch</t>
  </si>
  <si>
    <t>Mayom</t>
  </si>
  <si>
    <t>Panyijiar</t>
  </si>
  <si>
    <t>Pariang</t>
  </si>
  <si>
    <t>Longochuk</t>
  </si>
  <si>
    <t>Maiwut</t>
  </si>
  <si>
    <t>Manyo</t>
  </si>
  <si>
    <t>Renk</t>
  </si>
  <si>
    <t>Gogrial East</t>
  </si>
  <si>
    <t>Raja</t>
  </si>
  <si>
    <t>Ibba</t>
  </si>
  <si>
    <t>Maridi</t>
  </si>
  <si>
    <t>Mundri East</t>
  </si>
  <si>
    <t>Nzara</t>
  </si>
  <si>
    <t>Yambio</t>
  </si>
  <si>
    <t>IDP Sites</t>
  </si>
  <si>
    <t>County by State</t>
  </si>
  <si>
    <t>Count of Site Name</t>
  </si>
  <si>
    <t>Grand Total</t>
  </si>
  <si>
    <t>Site typology</t>
  </si>
  <si>
    <t>Response type</t>
  </si>
  <si>
    <t>Managed</t>
  </si>
  <si>
    <t>CCCM Agency</t>
  </si>
  <si>
    <t>Not managed</t>
  </si>
  <si>
    <t>Project Ended</t>
  </si>
  <si>
    <t>SS1008</t>
  </si>
  <si>
    <t>TOTAL IDP SITES</t>
  </si>
  <si>
    <t>Sum of Total Population (Individuals)</t>
  </si>
  <si>
    <t>Sum of Total Population (HH)</t>
  </si>
  <si>
    <t>Percentage of Total Population (Individuals)</t>
  </si>
  <si>
    <t>Percentage Total Population (HH)</t>
  </si>
  <si>
    <t>Total HH</t>
  </si>
  <si>
    <t>Total individuals</t>
  </si>
  <si>
    <t>(Individuals)</t>
  </si>
  <si>
    <t>(HH)</t>
  </si>
  <si>
    <t>Total sites</t>
  </si>
  <si>
    <t>Managed?</t>
  </si>
  <si>
    <t>TOTAL POPULATION IN SITES</t>
  </si>
  <si>
    <t>Displaced Population (Individuals)</t>
  </si>
  <si>
    <t>Displaced Population (HH)</t>
  </si>
  <si>
    <t>Update as of 01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</si>
</sst>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Inter"/>
      <family val="3"/>
    </font>
    <font>
      <sz val="8"/>
      <color theme="1"/>
      <name val="Euphemia"/>
      <family val="2"/>
    </font>
    <font>
      <sz val="10"/>
      <color rgb="FFFF0000"/>
      <name val="Inter"/>
      <family val="3"/>
    </font>
    <font>
      <sz val="8"/>
      <name val="Arial"/>
      <family val="2"/>
    </font>
    <font>
      <sz val="8"/>
      <color theme="0"/>
      <name val="Euphemia"/>
      <family val="2"/>
    </font>
    <font>
      <b/>
      <sz val="8"/>
      <color theme="1"/>
      <name val="Euphemia"/>
      <family val="2"/>
    </font>
    <font>
      <sz val="11"/>
      <color theme="1"/>
      <name val="Inter"/>
    </font>
    <font>
      <b/>
      <sz val="20"/>
      <color rgb="FF1B657C"/>
      <name val="Inter"/>
    </font>
    <font>
      <sz val="10"/>
      <color theme="1"/>
      <name val="Inter"/>
    </font>
    <font>
      <b/>
      <sz val="14"/>
      <color rgb="FF1B657C"/>
      <name val="Inter"/>
    </font>
    <font>
      <i/>
      <sz val="11"/>
      <color theme="1"/>
      <name val="Inter"/>
    </font>
    <font>
      <sz val="11"/>
      <name val="Inter"/>
    </font>
    <font>
      <sz val="10"/>
      <name val="Inter"/>
    </font>
    <font>
      <sz val="10"/>
      <color rgb="FFFF0000"/>
      <name val="Inter"/>
    </font>
    <font>
      <b/>
      <sz val="10"/>
      <color theme="0"/>
      <name val="Inter"/>
    </font>
    <font>
      <sz val="10"/>
      <color theme="0"/>
      <name val="Inter"/>
    </font>
    <font>
      <b/>
      <sz val="11"/>
      <color rgb="FFEC6B4D"/>
      <name val="Inter"/>
    </font>
    <font>
      <b/>
      <sz val="10"/>
      <color rgb="FFEC6B4D"/>
      <name val="Inter"/>
    </font>
    <font>
      <b/>
      <sz val="11"/>
      <color rgb="FF1B657C"/>
      <name val="Inter"/>
    </font>
    <font>
      <sz val="8"/>
      <color theme="0" tint="-4.9989318521683403E-2"/>
      <name val="Euphemia"/>
    </font>
    <font>
      <sz val="8"/>
      <color theme="1"/>
      <name val="Euphemia"/>
    </font>
    <font>
      <sz val="8"/>
      <color theme="0"/>
      <name val="Euphemia"/>
    </font>
  </fonts>
  <fills count="8">
    <fill>
      <patternFill patternType="none"/>
    </fill>
    <fill>
      <patternFill patternType="gray125"/>
    </fill>
    <fill>
      <patternFill patternType="solid">
        <fgColor rgb="FF1C657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FC5BC"/>
        <bgColor indexed="64"/>
      </patternFill>
    </fill>
    <fill>
      <patternFill patternType="solid">
        <fgColor rgb="FF6FC5BC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3E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9" fontId="0" fillId="0" borderId="0" xfId="1" applyFont="1"/>
    <xf numFmtId="0" fontId="0" fillId="2" borderId="0" xfId="0" applyFill="1"/>
    <xf numFmtId="9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9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9" fontId="2" fillId="0" borderId="3" xfId="1" applyFont="1" applyBorder="1"/>
    <xf numFmtId="9" fontId="2" fillId="3" borderId="3" xfId="1" applyFont="1" applyFill="1" applyBorder="1"/>
    <xf numFmtId="165" fontId="4" fillId="3" borderId="2" xfId="1" applyNumberFormat="1" applyFont="1" applyFill="1" applyBorder="1"/>
    <xf numFmtId="9" fontId="4" fillId="3" borderId="2" xfId="1" applyFont="1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/>
    <xf numFmtId="0" fontId="3" fillId="0" borderId="0" xfId="0" applyFont="1" applyAlignment="1">
      <alignment horizontal="right" vertical="center"/>
    </xf>
    <xf numFmtId="3" fontId="17" fillId="2" borderId="0" xfId="0" applyNumberFormat="1" applyFont="1" applyFill="1"/>
    <xf numFmtId="3" fontId="16" fillId="2" borderId="1" xfId="0" applyNumberFormat="1" applyFont="1" applyFill="1" applyBorder="1"/>
    <xf numFmtId="3" fontId="6" fillId="2" borderId="4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9" fontId="3" fillId="0" borderId="5" xfId="1" applyFont="1" applyBorder="1" applyAlignment="1">
      <alignment vertical="center"/>
    </xf>
    <xf numFmtId="9" fontId="3" fillId="0" borderId="0" xfId="1" applyFont="1" applyBorder="1" applyAlignment="1">
      <alignment vertical="center"/>
    </xf>
    <xf numFmtId="9" fontId="6" fillId="2" borderId="4" xfId="1" applyFont="1" applyFill="1" applyBorder="1" applyAlignment="1">
      <alignment vertical="center"/>
    </xf>
    <xf numFmtId="9" fontId="6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65" fontId="3" fillId="0" borderId="6" xfId="1" applyNumberFormat="1" applyFont="1" applyBorder="1" applyAlignment="1">
      <alignment vertical="center" wrapText="1"/>
    </xf>
    <xf numFmtId="165" fontId="3" fillId="0" borderId="8" xfId="1" applyNumberFormat="1" applyFont="1" applyBorder="1" applyAlignment="1">
      <alignment vertical="center" wrapText="1"/>
    </xf>
    <xf numFmtId="165" fontId="3" fillId="0" borderId="1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7" fillId="5" borderId="13" xfId="0" applyNumberFormat="1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/>
    </xf>
    <xf numFmtId="164" fontId="7" fillId="5" borderId="14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5" fontId="3" fillId="6" borderId="1" xfId="1" applyNumberFormat="1" applyFont="1" applyFill="1" applyBorder="1" applyAlignment="1">
      <alignment vertical="center" wrapText="1"/>
    </xf>
    <xf numFmtId="165" fontId="3" fillId="6" borderId="8" xfId="1" applyNumberFormat="1" applyFont="1" applyFill="1" applyBorder="1" applyAlignment="1">
      <alignment vertical="center" wrapText="1"/>
    </xf>
    <xf numFmtId="164" fontId="3" fillId="6" borderId="10" xfId="0" applyNumberFormat="1" applyFont="1" applyFill="1" applyBorder="1" applyAlignment="1">
      <alignment horizontal="right" vertical="center" wrapText="1"/>
    </xf>
    <xf numFmtId="9" fontId="3" fillId="6" borderId="0" xfId="1" applyFont="1" applyFill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3" fontId="3" fillId="6" borderId="12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0" fontId="17" fillId="2" borderId="0" xfId="0" applyFont="1" applyFill="1"/>
    <xf numFmtId="164" fontId="22" fillId="0" borderId="8" xfId="0" applyNumberFormat="1" applyFont="1" applyBorder="1" applyAlignment="1">
      <alignment horizontal="right" vertical="center" wrapText="1"/>
    </xf>
    <xf numFmtId="164" fontId="22" fillId="0" borderId="4" xfId="0" applyNumberFormat="1" applyFont="1" applyBorder="1" applyAlignment="1">
      <alignment horizontal="right" vertical="center" wrapText="1"/>
    </xf>
    <xf numFmtId="164" fontId="22" fillId="0" borderId="5" xfId="0" applyNumberFormat="1" applyFont="1" applyBorder="1" applyAlignment="1">
      <alignment horizontal="right" vertical="center" wrapText="1"/>
    </xf>
    <xf numFmtId="164" fontId="22" fillId="0" borderId="6" xfId="0" applyNumberFormat="1" applyFont="1" applyBorder="1" applyAlignment="1">
      <alignment horizontal="right" vertical="center" wrapText="1"/>
    </xf>
    <xf numFmtId="164" fontId="22" fillId="0" borderId="7" xfId="0" applyNumberFormat="1" applyFont="1" applyBorder="1" applyAlignment="1">
      <alignment horizontal="right" vertical="center" wrapText="1"/>
    </xf>
    <xf numFmtId="0" fontId="21" fillId="2" borderId="16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1" fillId="2" borderId="13" xfId="0" applyFont="1" applyFill="1" applyBorder="1" applyAlignment="1">
      <alignment vertical="center" wrapText="1"/>
    </xf>
    <xf numFmtId="0" fontId="23" fillId="2" borderId="15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2" fillId="4" borderId="16" xfId="0" applyFont="1" applyFill="1" applyBorder="1" applyAlignment="1">
      <alignment horizontal="left" vertical="center"/>
    </xf>
    <xf numFmtId="164" fontId="22" fillId="4" borderId="13" xfId="0" applyNumberFormat="1" applyFont="1" applyFill="1" applyBorder="1" applyAlignment="1">
      <alignment horizontal="right" vertical="center" wrapText="1"/>
    </xf>
    <xf numFmtId="164" fontId="22" fillId="4" borderId="15" xfId="0" applyNumberFormat="1" applyFont="1" applyFill="1" applyBorder="1" applyAlignment="1">
      <alignment horizontal="right" vertical="center" wrapText="1"/>
    </xf>
    <xf numFmtId="164" fontId="22" fillId="4" borderId="14" xfId="0" applyNumberFormat="1" applyFont="1" applyFill="1" applyBorder="1" applyAlignment="1">
      <alignment horizontal="right" vertical="center" wrapText="1"/>
    </xf>
    <xf numFmtId="0" fontId="22" fillId="6" borderId="1" xfId="0" applyFont="1" applyFill="1" applyBorder="1" applyAlignment="1">
      <alignment horizontal="left" vertical="center"/>
    </xf>
    <xf numFmtId="164" fontId="22" fillId="6" borderId="7" xfId="0" applyNumberFormat="1" applyFont="1" applyFill="1" applyBorder="1" applyAlignment="1">
      <alignment horizontal="right" vertical="center" wrapText="1"/>
    </xf>
    <xf numFmtId="164" fontId="22" fillId="6" borderId="8" xfId="0" applyNumberFormat="1" applyFont="1" applyFill="1" applyBorder="1" applyAlignment="1">
      <alignment horizontal="right" vertical="center" wrapText="1"/>
    </xf>
    <xf numFmtId="165" fontId="22" fillId="0" borderId="8" xfId="0" applyNumberFormat="1" applyFont="1" applyBorder="1" applyAlignment="1">
      <alignment horizontal="right" vertical="center" wrapText="1"/>
    </xf>
    <xf numFmtId="165" fontId="22" fillId="0" borderId="5" xfId="0" applyNumberFormat="1" applyFont="1" applyBorder="1" applyAlignment="1">
      <alignment horizontal="right" vertical="center" wrapText="1"/>
    </xf>
    <xf numFmtId="165" fontId="22" fillId="0" borderId="6" xfId="0" applyNumberFormat="1" applyFont="1" applyBorder="1" applyAlignment="1">
      <alignment horizontal="right" vertical="center" wrapText="1"/>
    </xf>
    <xf numFmtId="0" fontId="23" fillId="2" borderId="13" xfId="0" applyFont="1" applyFill="1" applyBorder="1" applyAlignment="1">
      <alignment vertical="center"/>
    </xf>
    <xf numFmtId="165" fontId="23" fillId="2" borderId="15" xfId="0" applyNumberFormat="1" applyFont="1" applyFill="1" applyBorder="1" applyAlignment="1">
      <alignment vertical="center"/>
    </xf>
    <xf numFmtId="165" fontId="23" fillId="2" borderId="14" xfId="0" applyNumberFormat="1" applyFont="1" applyFill="1" applyBorder="1" applyAlignment="1">
      <alignment vertical="center"/>
    </xf>
    <xf numFmtId="165" fontId="22" fillId="4" borderId="15" xfId="0" applyNumberFormat="1" applyFont="1" applyFill="1" applyBorder="1" applyAlignment="1">
      <alignment horizontal="right" vertical="center" wrapText="1"/>
    </xf>
    <xf numFmtId="165" fontId="22" fillId="4" borderId="14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vertical="center" wrapText="1"/>
    </xf>
    <xf numFmtId="0" fontId="22" fillId="6" borderId="12" xfId="0" applyFont="1" applyFill="1" applyBorder="1" applyAlignment="1">
      <alignment horizontal="left" vertical="center"/>
    </xf>
    <xf numFmtId="0" fontId="22" fillId="7" borderId="1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left" vertical="center"/>
    </xf>
    <xf numFmtId="0" fontId="22" fillId="7" borderId="12" xfId="0" applyFont="1" applyFill="1" applyBorder="1" applyAlignment="1">
      <alignment horizontal="left" vertical="center"/>
    </xf>
    <xf numFmtId="0" fontId="22" fillId="6" borderId="16" xfId="0" applyFont="1" applyFill="1" applyBorder="1" applyAlignment="1">
      <alignment horizontal="left" vertical="center"/>
    </xf>
    <xf numFmtId="164" fontId="22" fillId="6" borderId="4" xfId="0" applyNumberFormat="1" applyFont="1" applyFill="1" applyBorder="1" applyAlignment="1">
      <alignment horizontal="right" vertical="center" wrapText="1"/>
    </xf>
    <xf numFmtId="164" fontId="22" fillId="6" borderId="5" xfId="0" applyNumberFormat="1" applyFont="1" applyFill="1" applyBorder="1" applyAlignment="1">
      <alignment horizontal="right" vertical="center" wrapText="1"/>
    </xf>
    <xf numFmtId="164" fontId="22" fillId="6" borderId="6" xfId="0" applyNumberFormat="1" applyFont="1" applyFill="1" applyBorder="1" applyAlignment="1">
      <alignment horizontal="right" vertical="center" wrapText="1"/>
    </xf>
    <xf numFmtId="0" fontId="22" fillId="6" borderId="11" xfId="0" applyFont="1" applyFill="1" applyBorder="1" applyAlignment="1">
      <alignment horizontal="left" vertical="center"/>
    </xf>
    <xf numFmtId="3" fontId="22" fillId="0" borderId="8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7" xfId="0" applyNumberFormat="1" applyFont="1" applyBorder="1" applyAlignment="1">
      <alignment vertical="center"/>
    </xf>
    <xf numFmtId="0" fontId="23" fillId="2" borderId="16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4" borderId="16" xfId="0" applyFont="1" applyFill="1" applyBorder="1" applyAlignment="1">
      <alignment horizontal="left" vertical="center" wrapText="1"/>
    </xf>
    <xf numFmtId="164" fontId="22" fillId="4" borderId="13" xfId="0" applyNumberFormat="1" applyFont="1" applyFill="1" applyBorder="1" applyAlignment="1">
      <alignment vertical="center"/>
    </xf>
    <xf numFmtId="164" fontId="22" fillId="4" borderId="14" xfId="0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horizontal="right" vertical="center"/>
    </xf>
    <xf numFmtId="164" fontId="22" fillId="0" borderId="0" xfId="0" applyNumberFormat="1" applyFont="1" applyBorder="1" applyAlignment="1">
      <alignment horizontal="right" vertical="center" wrapText="1"/>
    </xf>
    <xf numFmtId="164" fontId="22" fillId="6" borderId="0" xfId="0" applyNumberFormat="1" applyFont="1" applyFill="1" applyBorder="1" applyAlignment="1">
      <alignment horizontal="right" vertical="center" wrapText="1"/>
    </xf>
    <xf numFmtId="0" fontId="22" fillId="0" borderId="0" xfId="0" applyNumberFormat="1" applyFont="1" applyBorder="1" applyAlignment="1">
      <alignment horizontal="right" vertical="center" wrapText="1"/>
    </xf>
    <xf numFmtId="0" fontId="22" fillId="0" borderId="8" xfId="0" applyNumberFormat="1" applyFont="1" applyBorder="1" applyAlignment="1">
      <alignment horizontal="right" vertical="center" wrapText="1"/>
    </xf>
    <xf numFmtId="0" fontId="22" fillId="0" borderId="7" xfId="0" applyNumberFormat="1" applyFont="1" applyBorder="1" applyAlignment="1">
      <alignment horizontal="right" vertical="center" wrapText="1"/>
    </xf>
    <xf numFmtId="0" fontId="22" fillId="7" borderId="7" xfId="0" applyNumberFormat="1" applyFont="1" applyFill="1" applyBorder="1" applyAlignment="1">
      <alignment horizontal="right" vertical="center" wrapText="1"/>
    </xf>
    <xf numFmtId="0" fontId="22" fillId="7" borderId="0" xfId="0" applyNumberFormat="1" applyFont="1" applyFill="1" applyBorder="1" applyAlignment="1">
      <alignment horizontal="right" vertical="center" wrapText="1"/>
    </xf>
    <xf numFmtId="0" fontId="22" fillId="7" borderId="8" xfId="0" applyNumberFormat="1" applyFont="1" applyFill="1" applyBorder="1" applyAlignment="1">
      <alignment horizontal="right" vertical="center" wrapText="1"/>
    </xf>
    <xf numFmtId="0" fontId="22" fillId="6" borderId="7" xfId="0" applyNumberFormat="1" applyFont="1" applyFill="1" applyBorder="1" applyAlignment="1">
      <alignment horizontal="right" vertical="center" wrapText="1"/>
    </xf>
    <xf numFmtId="0" fontId="22" fillId="6" borderId="0" xfId="0" applyNumberFormat="1" applyFont="1" applyFill="1" applyBorder="1" applyAlignment="1">
      <alignment horizontal="right" vertical="center" wrapText="1"/>
    </xf>
    <xf numFmtId="0" fontId="22" fillId="6" borderId="8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Border="1" applyAlignment="1">
      <alignment horizontal="right" vertical="center" wrapText="1"/>
    </xf>
    <xf numFmtId="0" fontId="10" fillId="0" borderId="0" xfId="0" applyFont="1" applyFill="1"/>
    <xf numFmtId="3" fontId="14" fillId="0" borderId="0" xfId="0" applyNumberFormat="1" applyFont="1" applyFill="1"/>
    <xf numFmtId="3" fontId="10" fillId="0" borderId="0" xfId="0" applyNumberFormat="1" applyFont="1" applyFill="1"/>
    <xf numFmtId="0" fontId="15" fillId="0" borderId="0" xfId="0" applyFont="1" applyFill="1"/>
    <xf numFmtId="0" fontId="14" fillId="0" borderId="0" xfId="0" applyFont="1" applyFill="1"/>
    <xf numFmtId="3" fontId="8" fillId="0" borderId="0" xfId="0" applyNumberFormat="1" applyFont="1" applyFill="1"/>
    <xf numFmtId="3" fontId="20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Percent" xfId="1" builtinId="5"/>
  </cellStyles>
  <dxfs count="8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numFmt numFmtId="3" formatCode="#,##0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1C657D"/>
        </patternFill>
      </fill>
    </dxf>
    <dxf>
      <font>
        <color theme="0"/>
      </font>
    </dxf>
    <dxf>
      <numFmt numFmtId="14" formatCode="0.00%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3" formatCode="#,##0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1C657D"/>
        </patternFill>
      </fill>
    </dxf>
    <dxf>
      <font>
        <color theme="0"/>
      </font>
    </dxf>
    <dxf>
      <numFmt numFmtId="14" formatCode="0.00%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 patternType="solid">
          <fgColor indexed="64"/>
          <bgColor rgb="FF1C657D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solid">
          <fgColor indexed="64"/>
          <bgColor rgb="FF1C657D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C657D"/>
      <color rgb="FFBBDFBB"/>
      <color rgb="FF1B657C"/>
      <color rgb="FFF5F3E8"/>
      <color rgb="FF4595AD"/>
      <color rgb="FF6FC5BC"/>
      <color rgb="FFEC6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1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Total individuals in IDP Sites by State </a:t>
            </a:r>
          </a:p>
        </c:rich>
      </c:tx>
      <c:layout>
        <c:manualLayout>
          <c:xMode val="edge"/>
          <c:yMode val="edge"/>
          <c:x val="0.10906991169405315"/>
          <c:y val="2.180918338346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89109394458794"/>
          <c:y val="0.1889468510428477"/>
          <c:w val="0.5554765684857389"/>
          <c:h val="0.77747348519347881"/>
        </c:manualLayout>
      </c:layout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solidFill>
              <a:srgbClr val="1B657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E42F1D7-7265-4534-963B-F61D8EDD1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EF4-4777-8A75-AD6999ACE1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961826-FFEF-48CD-BF4B-9F8B44CA80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EF4-4777-8A75-AD6999ACE1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6AC98A6-47AE-46C7-92D2-4287ECD29E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EF4-4777-8A75-AD6999ACE1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7E4B5C-AF2B-45DA-8EB6-C288A92810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EF4-4777-8A75-AD6999ACE1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AE7B156-9E8F-475B-BB39-C3482F3607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EF4-4777-8A75-AD6999ACE1F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CB5201E-CBC6-4525-90B5-C910D93B54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EF4-4777-8A75-AD6999ACE1F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295D229-FBC5-421D-A39B-A6441E7D9A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EF4-4777-8A75-AD6999ACE1F0}"/>
                </c:ext>
              </c:extLst>
            </c:dLbl>
            <c:dLbl>
              <c:idx val="7"/>
              <c:layout>
                <c:manualLayout>
                  <c:x val="-8.5861252770119578E-2"/>
                  <c:y val="-2.6152824229185139E-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Inter" panose="02000503000000020004" pitchFamily="50" charset="0"/>
                        <a:ea typeface="Inter" panose="02000503000000020004" pitchFamily="50" charset="0"/>
                        <a:cs typeface="Inter" panose="02000503000000020004" pitchFamily="50" charset="0"/>
                      </a:defRPr>
                    </a:pPr>
                    <a:fld id="{7EB4C6E2-CBB5-4C27-B951-D93556E499C1}" type="CELLRANGE">
                      <a:rPr lang="en-US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EF4-4777-8A75-AD6999ACE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visuals'!$J$57:$J$64</c:f>
              <c:strCache>
                <c:ptCount val="8"/>
                <c:pt idx="0">
                  <c:v>Western Bahr el Ghazal</c:v>
                </c:pt>
                <c:pt idx="1">
                  <c:v>Lakes</c:v>
                </c:pt>
                <c:pt idx="2">
                  <c:v>Western Equatoria</c:v>
                </c:pt>
                <c:pt idx="3">
                  <c:v>Warrap</c:v>
                </c:pt>
                <c:pt idx="4">
                  <c:v>Jonglei</c:v>
                </c:pt>
                <c:pt idx="5">
                  <c:v>Central Equatoria</c:v>
                </c:pt>
                <c:pt idx="6">
                  <c:v>Upper Nile</c:v>
                </c:pt>
                <c:pt idx="7">
                  <c:v>Unity</c:v>
                </c:pt>
              </c:strCache>
            </c:strRef>
          </c:cat>
          <c:val>
            <c:numRef>
              <c:f>'Pivot tables &amp; visuals'!$M$57:$M$64</c:f>
              <c:numCache>
                <c:formatCode>0.0%</c:formatCode>
                <c:ptCount val="8"/>
                <c:pt idx="0">
                  <c:v>1.1856877665158264E-2</c:v>
                </c:pt>
                <c:pt idx="1">
                  <c:v>2.8044433637188559E-2</c:v>
                </c:pt>
                <c:pt idx="2">
                  <c:v>9.3605992491593071E-2</c:v>
                </c:pt>
                <c:pt idx="3">
                  <c:v>9.5393538974325523E-2</c:v>
                </c:pt>
                <c:pt idx="4">
                  <c:v>0.1483106084419166</c:v>
                </c:pt>
                <c:pt idx="5">
                  <c:v>0.15773585353268765</c:v>
                </c:pt>
                <c:pt idx="6">
                  <c:v>0.18268440374590034</c:v>
                </c:pt>
                <c:pt idx="7">
                  <c:v>0.28236829151123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'Pivot tables &amp; visuals'!$F$67:$F$74</c15:f>
                <c15:dlblRangeCache>
                  <c:ptCount val="8"/>
                  <c:pt idx="0">
                    <c:v>1.2%</c:v>
                  </c:pt>
                  <c:pt idx="1">
                    <c:v>2.8%</c:v>
                  </c:pt>
                  <c:pt idx="2">
                    <c:v>9.4%</c:v>
                  </c:pt>
                  <c:pt idx="3">
                    <c:v>9.5%</c:v>
                  </c:pt>
                  <c:pt idx="4">
                    <c:v>14.8%</c:v>
                  </c:pt>
                  <c:pt idx="5">
                    <c:v>15.8%</c:v>
                  </c:pt>
                  <c:pt idx="6">
                    <c:v>18.3%</c:v>
                  </c:pt>
                  <c:pt idx="7">
                    <c:v>28.2%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A02-4C73-AFD0-43CFD089CD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7"/>
        <c:axId val="798961640"/>
        <c:axId val="798962000"/>
      </c:barChart>
      <c:catAx>
        <c:axId val="798961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798962000"/>
        <c:crosses val="autoZero"/>
        <c:auto val="1"/>
        <c:lblAlgn val="ctr"/>
        <c:lblOffset val="100"/>
        <c:noMultiLvlLbl val="0"/>
      </c:catAx>
      <c:valAx>
        <c:axId val="7989620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79896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B657C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B657C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Total HHs in IDP Sites by State</a:t>
            </a:r>
          </a:p>
        </c:rich>
      </c:tx>
      <c:layout>
        <c:manualLayout>
          <c:xMode val="edge"/>
          <c:yMode val="edge"/>
          <c:x val="0.14201693627838069"/>
          <c:y val="4.48806835528501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B657C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955466119199335"/>
          <c:y val="0.18085422587209343"/>
          <c:w val="0.64387979920633931"/>
          <c:h val="0.7669342651085076"/>
        </c:manualLayout>
      </c:layout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solidFill>
              <a:srgbClr val="1B657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F80A3C9-372C-4B6F-B458-EDA5D6BAA8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99E-46F1-A602-A80230E83A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F04022-45BB-4E33-A7D5-8DB4D3A0CF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99E-46F1-A602-A80230E83A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9139E3-A5C3-497A-A305-BA4DF2A996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99E-46F1-A602-A80230E83A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C2DC9B1-1322-45DA-9022-BD7AF551ED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99E-46F1-A602-A80230E83A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FB92D7-99BE-47D0-AD0A-DE0694C243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99E-46F1-A602-A80230E83A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1B4C277-EF7F-4939-9E4C-AADFD063CD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99E-46F1-A602-A80230E83A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390AFD2-E170-4EE2-ADD7-D404AAC314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99E-46F1-A602-A80230E83A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4211D3-8F6D-4855-AB5E-44531EEC84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99E-46F1-A602-A80230E83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visuals'!$J$57:$J$64</c:f>
              <c:strCache>
                <c:ptCount val="8"/>
                <c:pt idx="0">
                  <c:v>Western Bahr el Ghazal</c:v>
                </c:pt>
                <c:pt idx="1">
                  <c:v>Lakes</c:v>
                </c:pt>
                <c:pt idx="2">
                  <c:v>Western Equatoria</c:v>
                </c:pt>
                <c:pt idx="3">
                  <c:v>Warrap</c:v>
                </c:pt>
                <c:pt idx="4">
                  <c:v>Jonglei</c:v>
                </c:pt>
                <c:pt idx="5">
                  <c:v>Central Equatoria</c:v>
                </c:pt>
                <c:pt idx="6">
                  <c:v>Upper Nile</c:v>
                </c:pt>
                <c:pt idx="7">
                  <c:v>Unity</c:v>
                </c:pt>
              </c:strCache>
            </c:strRef>
          </c:cat>
          <c:val>
            <c:numRef>
              <c:f>'Pivot tables &amp; visuals'!$N$57:$N$64</c:f>
              <c:numCache>
                <c:formatCode>0.0%</c:formatCode>
                <c:ptCount val="8"/>
                <c:pt idx="0">
                  <c:v>1.6183420867541789E-2</c:v>
                </c:pt>
                <c:pt idx="1">
                  <c:v>3.0079339516600825E-2</c:v>
                </c:pt>
                <c:pt idx="2">
                  <c:v>8.6977670560240847E-2</c:v>
                </c:pt>
                <c:pt idx="3">
                  <c:v>0.11088469805628044</c:v>
                </c:pt>
                <c:pt idx="4">
                  <c:v>0.1617027430306775</c:v>
                </c:pt>
                <c:pt idx="5">
                  <c:v>0.18044974397065686</c:v>
                </c:pt>
                <c:pt idx="6">
                  <c:v>0.17465210903760575</c:v>
                </c:pt>
                <c:pt idx="7">
                  <c:v>0.23907027496039598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'Pivot tables &amp; visuals'!$G$67:$G$74</c15:f>
                <c15:dlblRangeCache>
                  <c:ptCount val="8"/>
                  <c:pt idx="0">
                    <c:v>1.6%</c:v>
                  </c:pt>
                  <c:pt idx="1">
                    <c:v>3.0%</c:v>
                  </c:pt>
                  <c:pt idx="2">
                    <c:v>8.7%</c:v>
                  </c:pt>
                  <c:pt idx="3">
                    <c:v>11.1%</c:v>
                  </c:pt>
                  <c:pt idx="4">
                    <c:v>16.2%</c:v>
                  </c:pt>
                  <c:pt idx="5">
                    <c:v>18.0%</c:v>
                  </c:pt>
                  <c:pt idx="6">
                    <c:v>17.5%</c:v>
                  </c:pt>
                  <c:pt idx="7">
                    <c:v>23.9%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AE0-4A53-BF75-7C497379CE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"/>
        <c:axId val="958358632"/>
        <c:axId val="958358992"/>
      </c:barChart>
      <c:catAx>
        <c:axId val="95835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58358992"/>
        <c:crosses val="autoZero"/>
        <c:auto val="1"/>
        <c:lblAlgn val="ctr"/>
        <c:lblOffset val="100"/>
        <c:noMultiLvlLbl val="0"/>
      </c:catAx>
      <c:valAx>
        <c:axId val="95835899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95835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Site typology</a:t>
            </a:r>
          </a:p>
        </c:rich>
      </c:tx>
      <c:layout>
        <c:manualLayout>
          <c:xMode val="edge"/>
          <c:yMode val="edge"/>
          <c:x val="0.35837248003574029"/>
          <c:y val="1.0744843421201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23052437594235"/>
          <c:y val="0.1510844987714213"/>
          <c:w val="0.82904830513207117"/>
          <c:h val="0.790807947110176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C-49CB-B574-F8B142135A3C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2C-49CB-B574-F8B142135A3C}"/>
              </c:ext>
            </c:extLst>
          </c:dPt>
          <c:dPt>
            <c:idx val="2"/>
            <c:bubble3D val="0"/>
            <c:spPr>
              <a:solidFill>
                <a:srgbClr val="EC6B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C-49CB-B574-F8B142135A3C}"/>
              </c:ext>
            </c:extLst>
          </c:dPt>
          <c:dLbls>
            <c:dLbl>
              <c:idx val="0"/>
              <c:layout>
                <c:manualLayout>
                  <c:x val="-8.8543511241079495E-3"/>
                  <c:y val="-9.2052570349441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7211734260735"/>
                      <c:h val="0.270325042012626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2C-49CB-B574-F8B142135A3C}"/>
                </c:ext>
              </c:extLst>
            </c:dLbl>
            <c:dLbl>
              <c:idx val="1"/>
              <c:layout>
                <c:manualLayout>
                  <c:x val="2.3505809629871654E-2"/>
                  <c:y val="4.68909048006985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C-49CB-B574-F8B142135A3C}"/>
                </c:ext>
              </c:extLst>
            </c:dLbl>
            <c:dLbl>
              <c:idx val="2"/>
              <c:layout>
                <c:manualLayout>
                  <c:x val="0.15122711009340076"/>
                  <c:y val="3.9226154245854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31203733530774"/>
                      <c:h val="0.308779281330185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2C-49CB-B574-F8B142135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visuals'!$E$76:$E$78</c:f>
              <c:strCache>
                <c:ptCount val="3"/>
                <c:pt idx="0">
                  <c:v>Collective centers</c:v>
                </c:pt>
                <c:pt idx="1">
                  <c:v>Formal IDP Site</c:v>
                </c:pt>
                <c:pt idx="2">
                  <c:v>Self settled informal sites</c:v>
                </c:pt>
              </c:strCache>
            </c:strRef>
          </c:cat>
          <c:val>
            <c:numRef>
              <c:f>'Pivot tables &amp; visuals'!$F$76:$F$78</c:f>
              <c:numCache>
                <c:formatCode>_(* #,##0_);_(* \(#,##0\);_(* "-"??_);_(@_)</c:formatCode>
                <c:ptCount val="3"/>
                <c:pt idx="0">
                  <c:v>12</c:v>
                </c:pt>
                <c:pt idx="1">
                  <c:v>18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C-49CB-B574-F8B142135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CCCM Response Approaches</a:t>
            </a:r>
          </a:p>
        </c:rich>
      </c:tx>
      <c:layout>
        <c:manualLayout>
          <c:xMode val="edge"/>
          <c:yMode val="edge"/>
          <c:x val="0.2211727222564146"/>
          <c:y val="4.48806634322342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4443430463295"/>
          <c:y val="0.12978496195163414"/>
          <c:w val="0.62920411617394256"/>
          <c:h val="0.8506470508593720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59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0-445A-9D7B-C6A6B6BDB305}"/>
              </c:ext>
            </c:extLst>
          </c:dPt>
          <c:dPt>
            <c:idx val="1"/>
            <c:bubble3D val="0"/>
            <c:spPr>
              <a:solidFill>
                <a:srgbClr val="EC6B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C0-445A-9D7B-C6A6B6BDB305}"/>
              </c:ext>
            </c:extLst>
          </c:dPt>
          <c:dPt>
            <c:idx val="2"/>
            <c:bubble3D val="0"/>
            <c:spPr>
              <a:solidFill>
                <a:srgbClr val="6FC5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C0-445A-9D7B-C6A6B6BDB305}"/>
              </c:ext>
            </c:extLst>
          </c:dPt>
          <c:dPt>
            <c:idx val="3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C0-445A-9D7B-C6A6B6BDB3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C0-445A-9D7B-C6A6B6BDB305}"/>
                </c:ext>
              </c:extLst>
            </c:dLbl>
            <c:dLbl>
              <c:idx val="2"/>
              <c:layout>
                <c:manualLayout>
                  <c:x val="-2.6483061892375363E-2"/>
                  <c:y val="1.12217727131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C0-445A-9D7B-C6A6B6BDB30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2C0-445A-9D7B-C6A6B6BDB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visuals'!$E$81:$E$84</c:f>
              <c:strCache>
                <c:ptCount val="4"/>
                <c:pt idx="0">
                  <c:v>Mobile</c:v>
                </c:pt>
                <c:pt idx="1">
                  <c:v>None</c:v>
                </c:pt>
                <c:pt idx="2">
                  <c:v>Roving</c:v>
                </c:pt>
                <c:pt idx="3">
                  <c:v>Static</c:v>
                </c:pt>
              </c:strCache>
            </c:strRef>
          </c:cat>
          <c:val>
            <c:numRef>
              <c:f>'Pivot tables &amp; visuals'!$F$81:$F$84</c:f>
              <c:numCache>
                <c:formatCode>_(* #,##0_);_(* \(#,##0\);_(* "-"??_);_(@_)</c:formatCode>
                <c:ptCount val="4"/>
                <c:pt idx="0">
                  <c:v>8</c:v>
                </c:pt>
                <c:pt idx="1">
                  <c:v>76</c:v>
                </c:pt>
                <c:pt idx="2">
                  <c:v>7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0-445A-9D7B-C6A6B6BDB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CCCM Coverage by number of sites</a:t>
            </a:r>
          </a:p>
        </c:rich>
      </c:tx>
      <c:layout>
        <c:manualLayout>
          <c:xMode val="edge"/>
          <c:yMode val="edge"/>
          <c:x val="0.18798941190745316"/>
          <c:y val="4.45992355443154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09779075628793"/>
          <c:y val="0.19670396472713614"/>
          <c:w val="0.69363415665757011"/>
          <c:h val="0.76930023617773347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8-4A30-A588-88E870880326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8-4A30-A588-88E870880326}"/>
              </c:ext>
            </c:extLst>
          </c:dPt>
          <c:dLbls>
            <c:dLbl>
              <c:idx val="0"/>
              <c:layout>
                <c:manualLayout>
                  <c:x val="-9.1548576923834626E-2"/>
                  <c:y val="0.116457252672260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743858825973356"/>
                      <c:h val="0.267343173757924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88-4A30-A588-88E870880326}"/>
                </c:ext>
              </c:extLst>
            </c:dLbl>
            <c:dLbl>
              <c:idx val="1"/>
              <c:layout>
                <c:manualLayout>
                  <c:x val="3.411514622951523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37532391480705"/>
                      <c:h val="0.22236910962367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B88-4A30-A588-88E870880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visuals'!$E$86:$E$87</c:f>
              <c:strCache>
                <c:ptCount val="2"/>
                <c:pt idx="0">
                  <c:v>Not managed</c:v>
                </c:pt>
                <c:pt idx="1">
                  <c:v>Managed</c:v>
                </c:pt>
              </c:strCache>
            </c:strRef>
          </c:cat>
          <c:val>
            <c:numRef>
              <c:f>'Pivot tables &amp; visuals'!$F$86:$F$87</c:f>
              <c:numCache>
                <c:formatCode>_(* #,##0_);_(* \(#,##0\);_(* "-"??_);_(@_)</c:formatCode>
                <c:ptCount val="2"/>
                <c:pt idx="0">
                  <c:v>76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8-4A30-A588-88E87088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% of Sites by CCCM Agency</a:t>
            </a:r>
          </a:p>
        </c:rich>
      </c:tx>
      <c:layout>
        <c:manualLayout>
          <c:xMode val="edge"/>
          <c:yMode val="edge"/>
          <c:x val="0.20484024785424332"/>
          <c:y val="1.7094017094017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608377565153179"/>
          <c:y val="0.12884578560532051"/>
          <c:w val="0.69487879896616989"/>
          <c:h val="0.84419343320286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visuals'!$E$89:$E$92</c:f>
              <c:strCache>
                <c:ptCount val="4"/>
                <c:pt idx="0">
                  <c:v>ACTED</c:v>
                </c:pt>
                <c:pt idx="1">
                  <c:v>IOM</c:v>
                </c:pt>
                <c:pt idx="2">
                  <c:v>UNHCR</c:v>
                </c:pt>
                <c:pt idx="3">
                  <c:v>DRC</c:v>
                </c:pt>
              </c:strCache>
            </c:strRef>
          </c:cat>
          <c:val>
            <c:numRef>
              <c:f>'Pivot tables &amp; visuals'!$F$89:$F$92</c:f>
              <c:numCache>
                <c:formatCode>0%</c:formatCode>
                <c:ptCount val="4"/>
                <c:pt idx="0">
                  <c:v>2.4590163934426229E-2</c:v>
                </c:pt>
                <c:pt idx="1">
                  <c:v>5.737704918032787E-2</c:v>
                </c:pt>
                <c:pt idx="2">
                  <c:v>0.10655737704918032</c:v>
                </c:pt>
                <c:pt idx="3">
                  <c:v>0.1721311475409836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1C3-BB1D-2972BE326B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48101600"/>
        <c:axId val="948102320"/>
      </c:barChart>
      <c:catAx>
        <c:axId val="94810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48102320"/>
        <c:crosses val="autoZero"/>
        <c:auto val="1"/>
        <c:lblAlgn val="ctr"/>
        <c:lblOffset val="100"/>
        <c:noMultiLvlLbl val="0"/>
      </c:catAx>
      <c:valAx>
        <c:axId val="94810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481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CCCM coverage by population </a:t>
            </a:r>
          </a:p>
        </c:rich>
      </c:tx>
      <c:layout>
        <c:manualLayout>
          <c:xMode val="edge"/>
          <c:yMode val="edge"/>
          <c:x val="0.17092592592592593"/>
          <c:y val="5.6980056980056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04502571309406E-2"/>
          <c:y val="0.22451280324476339"/>
          <c:w val="0.91340377692403429"/>
          <c:h val="0.613330248078201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'Pivot tables &amp; visuals'!$E$100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visuals'!$F$98:$G$98</c:f>
              <c:strCache>
                <c:ptCount val="2"/>
                <c:pt idx="0">
                  <c:v>Total individuals</c:v>
                </c:pt>
                <c:pt idx="1">
                  <c:v>Total HH</c:v>
                </c:pt>
              </c:strCache>
            </c:strRef>
          </c:cat>
          <c:val>
            <c:numRef>
              <c:f>'Pivot tables &amp; visuals'!$F$100:$G$100</c:f>
              <c:numCache>
                <c:formatCode>#,##0</c:formatCode>
                <c:ptCount val="2"/>
                <c:pt idx="0">
                  <c:v>486064</c:v>
                </c:pt>
                <c:pt idx="1">
                  <c:v>78241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2-48CB-9B70-C5495C6165DE}"/>
            </c:ext>
          </c:extLst>
        </c:ser>
        <c:ser>
          <c:idx val="0"/>
          <c:order val="1"/>
          <c:tx>
            <c:strRef>
              <c:f>'Pivot tables &amp; visuals'!$E$99</c:f>
              <c:strCache>
                <c:ptCount val="1"/>
                <c:pt idx="0">
                  <c:v>Not managed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visuals'!$F$98:$G$98</c:f>
              <c:strCache>
                <c:ptCount val="2"/>
                <c:pt idx="0">
                  <c:v>Total individuals</c:v>
                </c:pt>
                <c:pt idx="1">
                  <c:v>Total HH</c:v>
                </c:pt>
              </c:strCache>
            </c:strRef>
          </c:cat>
          <c:val>
            <c:numRef>
              <c:f>'Pivot tables &amp; visuals'!$F$99:$G$99</c:f>
              <c:numCache>
                <c:formatCode>#,##0</c:formatCode>
                <c:ptCount val="2"/>
                <c:pt idx="0">
                  <c:v>356991</c:v>
                </c:pt>
                <c:pt idx="1">
                  <c:v>73890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2-48CB-9B70-C5495C616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7"/>
        <c:axId val="698553848"/>
        <c:axId val="100310224"/>
      </c:barChart>
      <c:catAx>
        <c:axId val="6985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0224"/>
        <c:crosses val="autoZero"/>
        <c:auto val="1"/>
        <c:lblAlgn val="ctr"/>
        <c:lblOffset val="100"/>
        <c:noMultiLvlLbl val="0"/>
      </c:catAx>
      <c:valAx>
        <c:axId val="100310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5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09153769046288"/>
          <c:y val="0.24491736648939144"/>
          <c:w val="0.33718174480429142"/>
          <c:h val="0.2004064921561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46991</xdr:colOff>
      <xdr:row>0</xdr:row>
      <xdr:rowOff>42335</xdr:rowOff>
    </xdr:from>
    <xdr:to>
      <xdr:col>0</xdr:col>
      <xdr:colOff>1504316</xdr:colOff>
      <xdr:row>4</xdr:row>
      <xdr:rowOff>55942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E8375-8C13-42C4-997F-2A611EE43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1" y="42335"/>
          <a:ext cx="1470660" cy="832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1</xdr:rowOff>
    </xdr:from>
    <xdr:to>
      <xdr:col>1</xdr:col>
      <xdr:colOff>1250156</xdr:colOff>
      <xdr:row>12</xdr:row>
      <xdr:rowOff>164465</xdr:rowOff>
    </xdr:to>
    <xdr:graphicFrame macro="">
      <xdr:nvGraphicFramePr>
        <xdr:cNvPr id="53" name="Chart 5">
          <a:extLst>
            <a:ext uri="{FF2B5EF4-FFF2-40B4-BE49-F238E27FC236}">
              <a16:creationId xmlns:a16="http://schemas.microsoft.com/office/drawing/2014/main" i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1250157</xdr:colOff>
      <xdr:row>0</xdr:row>
      <xdr:rowOff>0</xdr:rowOff>
    </xdr:from>
    <xdr:to>
      <xdr:col>3</xdr:col>
      <xdr:colOff>466726</xdr:colOff>
      <xdr:row>12</xdr:row>
      <xdr:rowOff>163511</xdr:rowOff>
    </xdr:to>
    <xdr:graphicFrame macro="">
      <xdr:nvGraphicFramePr>
        <xdr:cNvPr id="44" name="Chart 7">
          <a:extLst>
            <a:ext uri="{FF2B5EF4-FFF2-40B4-BE49-F238E27FC236}">
              <a16:creationId xmlns:a16="http://schemas.microsoft.com/office/drawing/2014/main" id="{E73BC897-46DE-4B65-82DA-1A026252BE6A}"/>
            </a:ext>
            <a:ext uri="{147F2762-F138-4A5C-976F-8EAC2B608ADB}">
              <a16:predDERef xmlns:a16="http://schemas.microsoft.com/office/drawing/2014/main" pre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1587</xdr:colOff>
      <xdr:row>0</xdr:row>
      <xdr:rowOff>0</xdr:rowOff>
    </xdr:from>
    <xdr:to>
      <xdr:col>5</xdr:col>
      <xdr:colOff>1019175</xdr:colOff>
      <xdr:row>12</xdr:row>
      <xdr:rowOff>163512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B02CED8-450C-9669-0516-377BAF467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1028700</xdr:colOff>
      <xdr:row>0</xdr:row>
      <xdr:rowOff>0</xdr:rowOff>
    </xdr:from>
    <xdr:to>
      <xdr:col>7</xdr:col>
      <xdr:colOff>165099</xdr:colOff>
      <xdr:row>12</xdr:row>
      <xdr:rowOff>160337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166687</xdr:colOff>
      <xdr:row>0</xdr:row>
      <xdr:rowOff>0</xdr:rowOff>
    </xdr:from>
    <xdr:to>
      <xdr:col>9</xdr:col>
      <xdr:colOff>457199</xdr:colOff>
      <xdr:row>12</xdr:row>
      <xdr:rowOff>159384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0EBA376-54D8-46EA-B767-5AF62D13737B}"/>
            </a:ext>
            <a:ext uri="{147F2762-F138-4A5C-976F-8EAC2B608ADB}">
              <a16:predDERef xmlns:a16="http://schemas.microsoft.com/office/drawing/2014/main" pre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1240154</xdr:colOff>
      <xdr:row>0</xdr:row>
      <xdr:rowOff>0</xdr:rowOff>
    </xdr:from>
    <xdr:to>
      <xdr:col>13</xdr:col>
      <xdr:colOff>876300</xdr:colOff>
      <xdr:row>13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457200</xdr:colOff>
      <xdr:row>0</xdr:row>
      <xdr:rowOff>0</xdr:rowOff>
    </xdr:from>
    <xdr:to>
      <xdr:col>11</xdr:col>
      <xdr:colOff>1257300</xdr:colOff>
      <xdr:row>12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1641B1-DC93-4FA3-B099-E42FF16BDEB5}"/>
            </a:ext>
            <a:ext uri="{147F2762-F138-4A5C-976F-8EAC2B608ADB}">
              <a16:predDERef xmlns:a16="http://schemas.microsoft.com/office/drawing/2014/main" pre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ainab Ali Habeeb Zwayen" refreshedDate="45343.613517708334" createdVersion="8" refreshedVersion="8" minRefreshableVersion="3" recordCount="122" xr:uid="{245B6D12-86B0-45C9-AD6A-0FDC56502CEF}">
  <cacheSource type="worksheet">
    <worksheetSource name="Table5"/>
  </cacheSource>
  <cacheFields count="29">
    <cacheField name="State" numFmtId="0">
      <sharedItems count="10">
        <s v="Central Equatoria"/>
        <s v="Jonglei"/>
        <s v="Lakes"/>
        <s v="Unity"/>
        <s v="Upper Nile"/>
        <s v="Warrap"/>
        <s v="Western Bahr el Ghazal"/>
        <s v="Western Equatoria"/>
        <s v="Northern Bahr el Ghazal" u="1"/>
        <s v="Abyei Administrative Area" u="1"/>
      </sharedItems>
    </cacheField>
    <cacheField name="State P-code" numFmtId="0">
      <sharedItems/>
    </cacheField>
    <cacheField name="County" numFmtId="0">
      <sharedItems count="43">
        <s v="Juba"/>
        <s v="Terekeka"/>
        <s v="Yei"/>
        <s v="Akobo"/>
        <s v="Bor South"/>
        <s v="Canal Pigi"/>
        <s v="Fangak"/>
        <s v="Nyirol"/>
        <s v="Pibor"/>
        <s v="Uror"/>
        <s v="Awerial"/>
        <s v="Rumbek East"/>
        <s v="Guit"/>
        <s v="Leer"/>
        <s v="Mayendit"/>
        <s v="Rubkona"/>
        <s v="Baliet"/>
        <s v="Fashoda"/>
        <s v="Luakpiny/Nasir"/>
        <s v="Maban"/>
        <s v="Malakal"/>
        <s v="Melut"/>
        <s v="Panyikang"/>
        <s v="Ulang"/>
        <s v="Gogrial West"/>
        <s v="Tonj East"/>
        <s v="Tonj North"/>
        <s v="Tonj South"/>
        <s v="Twic"/>
        <s v="Wau"/>
        <s v="Ezo"/>
        <s v="Mundri West"/>
        <s v="Mvolo"/>
        <s v="Nagero"/>
        <s v="Tambura"/>
        <s v="Nzara"/>
        <s v="Aweil East" u="1"/>
        <s v="Aweil Centre" u="1"/>
        <s v="Aweil West" u="1"/>
        <s v="Jur River" u="1"/>
        <s v="Panyijar" u="1"/>
        <s v="Abyei Administrative Area" u="1"/>
        <s v="Renk" u="1"/>
      </sharedItems>
    </cacheField>
    <cacheField name="County P-Code" numFmtId="0">
      <sharedItems/>
    </cacheField>
    <cacheField name="Payam" numFmtId="0">
      <sharedItems/>
    </cacheField>
    <cacheField name="Site Name" numFmtId="0">
      <sharedItems count="160">
        <s v="Don Bosco"/>
        <s v="Juba IDP Camp 1"/>
        <s v="Juba IDP Camp 3"/>
        <s v="Mahad"/>
        <s v="Mangalla"/>
        <s v="Mangaten"/>
        <s v="Sherikat"/>
        <s v="UNHCR Way Station"/>
        <s v="Kuda"/>
        <s v="Atende Site"/>
        <s v="Nyori camp"/>
        <s v="Zizira"/>
        <s v="Walgak"/>
        <s v="Bor IDP/Ex poc."/>
        <s v="Bor Stadium IDP Site"/>
        <s v="Kondai/Gakyoum"/>
        <s v="Malek"/>
        <s v="Malualgobar"/>
        <s v="Taragook"/>
        <s v="Panmam"/>
        <s v="Old Fangak"/>
        <s v="New Fangak"/>
        <s v="Koat"/>
        <s v="Pulrel Site"/>
        <s v="Thol Site"/>
        <s v="Wectulual"/>
        <s v="Yamguar"/>
        <s v="Clement Primary School"/>
        <s v="Gumruk Girls Primary school "/>
        <s v="Langachot Child Space"/>
        <s v="Nganamen"/>
        <s v="Nyanzego Nursery School"/>
        <s v="Pibor AA"/>
        <s v="Pibor Girls Primary School"/>
        <s v="Pibor Town"/>
        <s v="Thangnyang Primary School"/>
        <s v="Yuai"/>
        <s v="Mingkaman IDP Site"/>
        <s v="Mingkaman IDP site 2"/>
        <s v="Rich Tiel"/>
        <s v="Makazin IDP Site"/>
        <s v="Nine Counties Collective Site"/>
        <s v="Site D1"/>
        <s v="Site D2"/>
        <s v="Site E"/>
        <s v="Pomdhor"/>
        <s v="Rekyoul IDPs site"/>
        <s v="Rubjiech IDP Site"/>
        <s v="Thochrial Block 1"/>
        <s v="Thochrial Block 2"/>
        <s v="Thochrial Block 3"/>
        <s v="Touchriak"/>
        <s v="Kah"/>
        <s v="Rubkuay IDP Site"/>
        <s v="Tutnyang"/>
        <s v="Bentiu IDP Camp"/>
        <s v="Dar El-Saalam (Bentiu)"/>
        <s v="Former Military Barrack (Bentiu) "/>
        <s v="Kalibalek (Bentiu Town)"/>
        <s v="Koyethiey Site"/>
        <s v="Kurkaal"/>
        <s v="Rotriak"/>
        <s v="Site A"/>
        <s v="Site B"/>
        <s v="Site C"/>
        <s v="Suk Saba Site (Bentiu)"/>
        <s v="Suk Shaabi (Bentiu)"/>
        <s v="Suk Sita Site (Bentiu)"/>
        <s v="Gel Achiel"/>
        <s v="Abroch Site"/>
        <s v="Midwifery and Wildlife IDP site"/>
        <s v="Nasir Town N"/>
        <s v="Batiel "/>
        <s v="Kongo Site"/>
        <s v="Ofra Site"/>
        <s v="Daniel Comboni Church - BAM"/>
        <s v="Fire Brigade"/>
        <s v="Malakal POC"/>
        <s v="Wunakot/Warjwork"/>
        <s v="Dingthoma 1"/>
        <s v="Dingthoma 2"/>
        <s v="Khor Adar Site"/>
        <s v="New paloch"/>
        <s v="Owaci"/>
        <s v="Ulang"/>
        <s v="Akon Center"/>
        <s v="Ayiel"/>
        <s v="Mangar Pakal"/>
        <s v="Potkou"/>
        <s v="Awul site"/>
        <s v="Bap Chok"/>
        <s v="Kuelchok"/>
        <s v="Abien Dau IDP Site"/>
        <s v="Aweng"/>
        <s v="Maan-Angui"/>
        <s v="Majak Aher"/>
        <s v="Majok Noon"/>
        <s v="Manhawan"/>
        <s v="Mayen Abun (Gomgoi)"/>
        <s v="Nyindeng Ayuel"/>
        <s v="Pagai"/>
        <s v="Turalei"/>
        <s v="Wuncuei site"/>
        <s v="Hai Masna"/>
        <s v="Naivasha"/>
        <s v="Bagidi"/>
        <s v="Bambaraze"/>
        <s v="Bariguna"/>
        <s v="Manzizi"/>
        <s v="Nakofo"/>
        <s v="Nambia"/>
        <s v="Regina Mundi Catholic Church"/>
        <s v="Kediba IDPs Site"/>
        <s v="Kila"/>
        <s v="Talatera Primary School"/>
        <s v="Yeri ECSS"/>
        <s v="Bomanzara-site"/>
        <s v="Amia Baraks"/>
        <s v="Nanvuru"/>
        <s v="Ngboko village"/>
        <s v="Nzara"/>
        <s v="UNMISS Tambura"/>
        <s v="Thaker" u="1"/>
        <s v="Mathiang Dut" u="1"/>
        <s v="Akoong" u="1"/>
        <s v="Kanajak" u="1"/>
        <s v="Amahdi" u="1"/>
        <s v="Nyalath Site" u="1"/>
        <s v="Tit Adol" u="1"/>
        <s v="Adok" u="1"/>
        <s v="Pilieny" u="1"/>
        <s v="Pomdhor SS" u="1"/>
        <s v="Rubjiech" u="1"/>
        <s v="Abunyabuny" u="1"/>
        <s v="Agok Site" u="1"/>
        <s v="Masna Site" u="1"/>
        <s v="Dhorchiengper IDPs site" u="1"/>
        <s v="Kol" u="1"/>
        <s v="Kueryieka Primary School" u="1"/>
        <s v="Mathiang" u="1"/>
        <s v="Nyal" u="1"/>
        <s v="Panhial" u="1"/>
        <s v="Thoarnhom Primary School" u="1"/>
        <s v="Yai" u="1"/>
        <s v="Suk Saba Site (Bentiu) - Collective Site" u="1"/>
        <s v="Amahdi, Hai Salam, and Korwilliam/Kor Ramleh " u="1"/>
        <s v="Payuer" u="1"/>
        <s v="Nyinkuach" u="1"/>
        <s v="UNMISS, Midwifery and Wildlife IDP site" u="1"/>
        <s v="Muom" u="1"/>
        <s v="Leer TPA" u="1"/>
        <s v="Fangak" u="1"/>
        <s v="Pom Dhor" u="1"/>
        <s v="Bookshop " u="1"/>
        <s v="Luri Rokwe Collective Centre" u="1"/>
        <s v="Site E (Bieh)" u="1"/>
        <s v="Rubkona Suk Sita" u="1"/>
        <s v="Nyal-Katieth" u="1"/>
        <s v="Old Fangak, Chotbora, Wechmuon, Lele, Toch" u="1"/>
        <s v="Site D (Thoan)" u="1"/>
      </sharedItems>
    </cacheField>
    <cacheField name="Alternate Site Name" numFmtId="0">
      <sharedItems containsBlank="1"/>
    </cacheField>
    <cacheField name="Site Typology" numFmtId="0">
      <sharedItems count="6">
        <s v="Collective centers"/>
        <s v="Formal IDP Site"/>
        <s v="Self settled informal sites"/>
        <s v="Yes" u="1"/>
        <s v="To be verified" u="1"/>
        <s v="PoC" u="1"/>
      </sharedItems>
    </cacheField>
    <cacheField name="Site Managed" numFmtId="0">
      <sharedItems count="3">
        <s v="Yes"/>
        <s v="No"/>
        <s v="Self-managed " u="1"/>
      </sharedItems>
    </cacheField>
    <cacheField name="Managed by" numFmtId="0">
      <sharedItems containsBlank="1" count="7">
        <s v="Self-managed "/>
        <s v="None"/>
        <s v="UNHCR"/>
        <s v="ACTED"/>
        <s v="DRC"/>
        <s v="IOM"/>
        <m u="1"/>
      </sharedItems>
    </cacheField>
    <cacheField name="Implementing Partner/s or Support Organization" numFmtId="0">
      <sharedItems containsBlank="1"/>
    </cacheField>
    <cacheField name="Response Type" numFmtId="0">
      <sharedItems count="4">
        <s v="Static"/>
        <s v="None"/>
        <s v="Mobile"/>
        <s v="Roving"/>
      </sharedItems>
    </cacheField>
    <cacheField name="Status of activities" numFmtId="0">
      <sharedItems/>
    </cacheField>
    <cacheField name="Total Population (Individuals)" numFmtId="3">
      <sharedItems containsSemiMixedTypes="0" containsString="0" containsNumber="1" containsInteger="1" minValue="103" maxValue="99519"/>
    </cacheField>
    <cacheField name="Total Population (HH)" numFmtId="3">
      <sharedItems containsSemiMixedTypes="0" containsString="0" containsNumber="1" containsInteger="1" minValue="24" maxValue="15891"/>
    </cacheField>
    <cacheField name="Male" numFmtId="3">
      <sharedItems containsSemiMixedTypes="0" containsString="0" containsNumber="1" containsInteger="1" minValue="57" maxValue="51965"/>
    </cacheField>
    <cacheField name="Female" numFmtId="3">
      <sharedItems containsSemiMixedTypes="0" containsString="0" containsNumber="1" containsInteger="1" minValue="46" maxValue="47554"/>
    </cacheField>
    <cacheField name="0-4 M" numFmtId="3">
      <sharedItems containsSemiMixedTypes="0" containsString="0" containsNumber="1" containsInteger="1" minValue="7" maxValue="12327"/>
    </cacheField>
    <cacheField name="0-4 F" numFmtId="3">
      <sharedItems containsSemiMixedTypes="0" containsString="0" containsNumber="1" containsInteger="1" minValue="8" maxValue="12032"/>
    </cacheField>
    <cacheField name="5-17 M" numFmtId="3">
      <sharedItems containsSemiMixedTypes="0" containsString="0" containsNumber="1" containsInteger="1" minValue="22" maxValue="16834"/>
    </cacheField>
    <cacheField name="5-17 F" numFmtId="3">
      <sharedItems containsSemiMixedTypes="0" containsString="0" containsNumber="1" containsInteger="1" minValue="20" maxValue="15629"/>
    </cacheField>
    <cacheField name="18-59 M" numFmtId="3">
      <sharedItems containsSemiMixedTypes="0" containsString="0" containsNumber="1" containsInteger="1" minValue="14" maxValue="20353"/>
    </cacheField>
    <cacheField name="18-59 F" numFmtId="3">
      <sharedItems containsSemiMixedTypes="0" containsString="0" containsNumber="1" containsInteger="1" minValue="16" maxValue="16474"/>
    </cacheField>
    <cacheField name="60+ M" numFmtId="3">
      <sharedItems containsSemiMixedTypes="0" containsString="0" containsNumber="1" containsInteger="1" minValue="1" maxValue="5234"/>
    </cacheField>
    <cacheField name="60+ F" numFmtId="3">
      <sharedItems containsSemiMixedTypes="0" containsString="0" containsNumber="1" containsInteger="1" minValue="1" maxValue="3419"/>
    </cacheField>
    <cacheField name="Sudan Returnees (Individuals)" numFmtId="3">
      <sharedItems containsString="0" containsBlank="1" containsNumber="1" containsInteger="1" minValue="20" maxValue="5999"/>
    </cacheField>
    <cacheField name="Sudan Returnees (HHs)" numFmtId="3">
      <sharedItems containsString="0" containsBlank="1" containsNumber="1" containsInteger="1" minValue="4" maxValue="1214"/>
    </cacheField>
    <cacheField name="Other Returnees (Individuals)" numFmtId="3">
      <sharedItems containsString="0" containsBlank="1" containsNumber="1" containsInteger="1" minValue="24" maxValue="1270"/>
    </cacheField>
    <cacheField name="Other returnees (HHs)" numFmtId="3">
      <sharedItems containsString="0" containsBlank="1" containsNumber="1" containsInteger="1" minValue="4" maxValue="107"/>
    </cacheField>
  </cacheFields>
  <extLst>
    <ext xmlns:x14="http://schemas.microsoft.com/office/spreadsheetml/2009/9/main" uri="{725AE2AE-9491-48be-B2B4-4EB974FC3084}">
      <x14:pivotCacheDefinition pivotCacheId="201811448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x v="0"/>
    <s v="SS01"/>
    <x v="0"/>
    <s v="SS0101"/>
    <s v="Rejaf"/>
    <x v="0"/>
    <s v="Don Bosco Collective Center"/>
    <x v="0"/>
    <x v="0"/>
    <x v="0"/>
    <s v="Church"/>
    <x v="0"/>
    <s v="On-going"/>
    <n v="8223"/>
    <n v="1857"/>
    <n v="4348"/>
    <n v="3875"/>
    <n v="134"/>
    <n v="248"/>
    <n v="473"/>
    <n v="478"/>
    <n v="2697"/>
    <n v="2631"/>
    <n v="1044"/>
    <n v="518"/>
    <n v="134"/>
    <n v="21"/>
    <n v="74"/>
    <n v="14"/>
  </r>
  <r>
    <x v="0"/>
    <s v="SS01"/>
    <x v="0"/>
    <s v="SS0101"/>
    <s v="Rejaf"/>
    <x v="1"/>
    <m/>
    <x v="1"/>
    <x v="1"/>
    <x v="0"/>
    <m/>
    <x v="1"/>
    <s v="None"/>
    <n v="9233"/>
    <n v="2326"/>
    <n v="4882"/>
    <n v="4351"/>
    <n v="150"/>
    <n v="278"/>
    <n v="531"/>
    <n v="536"/>
    <n v="3028"/>
    <n v="2955"/>
    <n v="1173"/>
    <n v="582"/>
    <n v="523"/>
    <n v="78"/>
    <n v="190"/>
    <n v="39"/>
  </r>
  <r>
    <x v="0"/>
    <s v="SS01"/>
    <x v="0"/>
    <s v="SS0101"/>
    <s v="Rejaf"/>
    <x v="2"/>
    <m/>
    <x v="1"/>
    <x v="1"/>
    <x v="0"/>
    <m/>
    <x v="1"/>
    <s v="None"/>
    <n v="34746"/>
    <n v="10349"/>
    <n v="18374"/>
    <n v="16372"/>
    <n v="566"/>
    <n v="1046"/>
    <n v="1998"/>
    <n v="2018"/>
    <n v="11397"/>
    <n v="11119"/>
    <n v="4413"/>
    <n v="2189"/>
    <n v="5917"/>
    <n v="231"/>
    <n v="723"/>
    <n v="95"/>
  </r>
  <r>
    <x v="0"/>
    <s v="SS01"/>
    <x v="0"/>
    <s v="SS0101"/>
    <s v="Juba"/>
    <x v="3"/>
    <m/>
    <x v="2"/>
    <x v="1"/>
    <x v="1"/>
    <m/>
    <x v="1"/>
    <s v="None"/>
    <n v="12000"/>
    <n v="2000"/>
    <n v="6346"/>
    <n v="5654"/>
    <n v="196"/>
    <n v="361"/>
    <n v="690"/>
    <n v="697"/>
    <n v="3936"/>
    <n v="3840"/>
    <n v="1524"/>
    <n v="756"/>
    <m/>
    <m/>
    <m/>
    <m/>
  </r>
  <r>
    <x v="0"/>
    <s v="SS01"/>
    <x v="0"/>
    <s v="SS0101"/>
    <s v="Mangala North"/>
    <x v="4"/>
    <s v="Mangalla IDP Camp"/>
    <x v="1"/>
    <x v="0"/>
    <x v="2"/>
    <m/>
    <x v="0"/>
    <s v="On-going"/>
    <n v="41215"/>
    <n v="5598"/>
    <n v="21794"/>
    <n v="19421"/>
    <n v="672"/>
    <n v="1241"/>
    <n v="2370"/>
    <n v="2395"/>
    <n v="13518"/>
    <n v="13188"/>
    <n v="5234"/>
    <n v="2597"/>
    <n v="1789"/>
    <n v="257"/>
    <n v="75"/>
    <n v="12"/>
  </r>
  <r>
    <x v="0"/>
    <s v="SS01"/>
    <x v="0"/>
    <s v="SS0101"/>
    <s v="Northern Bari"/>
    <x v="5"/>
    <s v="Mangaten Collective Center"/>
    <x v="2"/>
    <x v="1"/>
    <x v="0"/>
    <m/>
    <x v="1"/>
    <s v="None"/>
    <n v="20969"/>
    <n v="4041"/>
    <n v="11088"/>
    <n v="9881"/>
    <n v="342"/>
    <n v="631"/>
    <n v="1205"/>
    <n v="1218"/>
    <n v="6878"/>
    <n v="6711"/>
    <n v="2663"/>
    <n v="1321"/>
    <n v="5602"/>
    <n v="1214"/>
    <n v="337"/>
    <n v="57"/>
  </r>
  <r>
    <x v="0"/>
    <s v="SS01"/>
    <x v="0"/>
    <s v="SS0101"/>
    <s v="Rejaf"/>
    <x v="6"/>
    <m/>
    <x v="2"/>
    <x v="1"/>
    <x v="1"/>
    <m/>
    <x v="1"/>
    <s v="None"/>
    <n v="399"/>
    <n v="66"/>
    <n v="211"/>
    <n v="188"/>
    <n v="7"/>
    <n v="12"/>
    <n v="23"/>
    <n v="23"/>
    <n v="130"/>
    <n v="128"/>
    <n v="51"/>
    <n v="25"/>
    <m/>
    <m/>
    <m/>
    <m/>
  </r>
  <r>
    <x v="0"/>
    <s v="SS01"/>
    <x v="0"/>
    <s v="SS0101"/>
    <s v="Munuki"/>
    <x v="7"/>
    <m/>
    <x v="2"/>
    <x v="1"/>
    <x v="1"/>
    <m/>
    <x v="1"/>
    <s v="None"/>
    <n v="410"/>
    <n v="68"/>
    <n v="217"/>
    <n v="193"/>
    <n v="7"/>
    <n v="12"/>
    <n v="24"/>
    <n v="24"/>
    <n v="134"/>
    <n v="131"/>
    <n v="52"/>
    <n v="26"/>
    <m/>
    <m/>
    <m/>
    <m/>
  </r>
  <r>
    <x v="0"/>
    <s v="SS01"/>
    <x v="1"/>
    <s v="SS0105"/>
    <s v="Nyori"/>
    <x v="8"/>
    <m/>
    <x v="2"/>
    <x v="1"/>
    <x v="1"/>
    <m/>
    <x v="1"/>
    <s v="None"/>
    <n v="300"/>
    <n v="50"/>
    <n v="140"/>
    <n v="160"/>
    <n v="28"/>
    <n v="37"/>
    <n v="44"/>
    <n v="57"/>
    <n v="52"/>
    <n v="57"/>
    <n v="16"/>
    <n v="9"/>
    <m/>
    <m/>
    <m/>
    <m/>
  </r>
  <r>
    <x v="0"/>
    <s v="SS01"/>
    <x v="2"/>
    <s v="SS0106"/>
    <s v="Yei Town"/>
    <x v="9"/>
    <m/>
    <x v="2"/>
    <x v="1"/>
    <x v="1"/>
    <m/>
    <x v="1"/>
    <s v="None"/>
    <n v="2630"/>
    <n v="526"/>
    <n v="1238"/>
    <n v="1392"/>
    <n v="272"/>
    <n v="257"/>
    <n v="497"/>
    <n v="455"/>
    <n v="421"/>
    <n v="579"/>
    <n v="48"/>
    <n v="101"/>
    <m/>
    <m/>
    <m/>
    <m/>
  </r>
  <r>
    <x v="0"/>
    <s v="SS01"/>
    <x v="2"/>
    <s v="SS0106"/>
    <s v="Lasu"/>
    <x v="10"/>
    <m/>
    <x v="2"/>
    <x v="1"/>
    <x v="1"/>
    <m/>
    <x v="1"/>
    <s v="None"/>
    <n v="1100"/>
    <n v="220"/>
    <n v="518"/>
    <n v="582"/>
    <n v="114"/>
    <n v="108"/>
    <n v="208"/>
    <n v="190"/>
    <n v="176"/>
    <n v="242"/>
    <n v="20"/>
    <n v="42"/>
    <m/>
    <m/>
    <m/>
    <m/>
  </r>
  <r>
    <x v="0"/>
    <s v="SS01"/>
    <x v="2"/>
    <s v="SS0106"/>
    <s v="Yei Town"/>
    <x v="11"/>
    <m/>
    <x v="2"/>
    <x v="1"/>
    <x v="1"/>
    <m/>
    <x v="1"/>
    <s v="None"/>
    <n v="1755"/>
    <n v="351"/>
    <n v="826"/>
    <n v="929"/>
    <n v="182"/>
    <n v="172"/>
    <n v="332"/>
    <n v="304"/>
    <n v="280"/>
    <n v="385"/>
    <n v="32"/>
    <n v="68"/>
    <m/>
    <m/>
    <m/>
    <m/>
  </r>
  <r>
    <x v="1"/>
    <s v="SS03"/>
    <x v="3"/>
    <s v="SS0301"/>
    <s v="Walgak"/>
    <x v="12"/>
    <s v="Walgak Center"/>
    <x v="2"/>
    <x v="0"/>
    <x v="3"/>
    <m/>
    <x v="2"/>
    <s v="Completed"/>
    <n v="2934"/>
    <n v="978"/>
    <n v="1458"/>
    <n v="1476"/>
    <n v="260"/>
    <n v="282"/>
    <n v="493"/>
    <n v="443"/>
    <n v="616"/>
    <n v="607"/>
    <n v="89"/>
    <n v="144"/>
    <m/>
    <m/>
    <m/>
    <m/>
  </r>
  <r>
    <x v="1"/>
    <s v="SS03"/>
    <x v="4"/>
    <s v="SS0303"/>
    <s v="Anyidi"/>
    <x v="13"/>
    <m/>
    <x v="1"/>
    <x v="1"/>
    <x v="0"/>
    <m/>
    <x v="1"/>
    <s v="None"/>
    <n v="4410"/>
    <n v="1547"/>
    <n v="2167"/>
    <n v="2243"/>
    <n v="400"/>
    <n v="283"/>
    <n v="622"/>
    <n v="679"/>
    <n v="939"/>
    <n v="1063"/>
    <n v="206"/>
    <n v="218"/>
    <n v="340"/>
    <n v="80"/>
    <n v="1270"/>
    <n v="107"/>
  </r>
  <r>
    <x v="1"/>
    <s v="SS03"/>
    <x v="4"/>
    <s v="SS0303"/>
    <s v="Bor"/>
    <x v="14"/>
    <m/>
    <x v="2"/>
    <x v="1"/>
    <x v="0"/>
    <m/>
    <x v="1"/>
    <s v="None"/>
    <n v="4765"/>
    <n v="1129"/>
    <n v="2342"/>
    <n v="2423"/>
    <n v="433"/>
    <n v="305"/>
    <n v="672"/>
    <n v="734"/>
    <n v="1015"/>
    <n v="1148"/>
    <n v="222"/>
    <n v="236"/>
    <n v="20"/>
    <n v="4"/>
    <n v="50"/>
    <n v="10"/>
  </r>
  <r>
    <x v="1"/>
    <s v="SS03"/>
    <x v="4"/>
    <s v="SS0303"/>
    <s v="Makuach"/>
    <x v="15"/>
    <m/>
    <x v="2"/>
    <x v="1"/>
    <x v="0"/>
    <m/>
    <x v="1"/>
    <s v="None"/>
    <n v="12968"/>
    <n v="2161"/>
    <n v="6372"/>
    <n v="6596"/>
    <n v="1177"/>
    <n v="831"/>
    <n v="1828"/>
    <n v="1997"/>
    <n v="2763"/>
    <n v="3126"/>
    <n v="604"/>
    <n v="642"/>
    <m/>
    <m/>
    <m/>
    <m/>
  </r>
  <r>
    <x v="1"/>
    <s v="SS03"/>
    <x v="4"/>
    <s v="SS0303"/>
    <s v="Kolnyang"/>
    <x v="16"/>
    <m/>
    <x v="2"/>
    <x v="1"/>
    <x v="0"/>
    <m/>
    <x v="1"/>
    <s v="None"/>
    <n v="1680"/>
    <n v="336"/>
    <n v="826"/>
    <n v="854"/>
    <n v="153"/>
    <n v="108"/>
    <n v="237"/>
    <n v="259"/>
    <n v="358"/>
    <n v="404"/>
    <n v="78"/>
    <n v="83"/>
    <m/>
    <m/>
    <m/>
    <m/>
  </r>
  <r>
    <x v="1"/>
    <s v="SS03"/>
    <x v="4"/>
    <s v="SS0303"/>
    <s v="Kolnyang"/>
    <x v="17"/>
    <m/>
    <x v="2"/>
    <x v="1"/>
    <x v="0"/>
    <m/>
    <x v="1"/>
    <s v="None"/>
    <n v="3686"/>
    <n v="914"/>
    <n v="1811"/>
    <n v="1875"/>
    <n v="335"/>
    <n v="236"/>
    <n v="519"/>
    <n v="568"/>
    <n v="785"/>
    <n v="889"/>
    <n v="172"/>
    <n v="182"/>
    <m/>
    <m/>
    <n v="84"/>
    <n v="13"/>
  </r>
  <r>
    <x v="1"/>
    <s v="SS03"/>
    <x v="4"/>
    <s v="SS0303"/>
    <s v="Anyidi"/>
    <x v="18"/>
    <m/>
    <x v="2"/>
    <x v="1"/>
    <x v="0"/>
    <m/>
    <x v="1"/>
    <s v="None"/>
    <n v="12541"/>
    <n v="3460"/>
    <n v="6163"/>
    <n v="6378"/>
    <n v="1139"/>
    <n v="804"/>
    <n v="1768"/>
    <n v="1931"/>
    <n v="2672"/>
    <n v="3022"/>
    <n v="584"/>
    <n v="621"/>
    <n v="34"/>
    <n v="5"/>
    <n v="183"/>
    <n v="32"/>
  </r>
  <r>
    <x v="1"/>
    <s v="SS03"/>
    <x v="5"/>
    <s v="SS0304"/>
    <s v="Nyinthok"/>
    <x v="19"/>
    <m/>
    <x v="2"/>
    <x v="1"/>
    <x v="1"/>
    <m/>
    <x v="1"/>
    <s v="None"/>
    <n v="2352"/>
    <n v="420"/>
    <n v="1176"/>
    <n v="1176"/>
    <n v="263"/>
    <n v="225"/>
    <n v="414"/>
    <n v="374"/>
    <n v="441"/>
    <n v="491"/>
    <n v="58"/>
    <n v="86"/>
    <m/>
    <m/>
    <m/>
    <m/>
  </r>
  <r>
    <x v="1"/>
    <s v="SS03"/>
    <x v="6"/>
    <s v="SS0306"/>
    <s v="Old Fangak"/>
    <x v="20"/>
    <m/>
    <x v="2"/>
    <x v="0"/>
    <x v="3"/>
    <m/>
    <x v="3"/>
    <s v="Completed"/>
    <n v="37946"/>
    <n v="6324"/>
    <n v="18821"/>
    <n v="19125"/>
    <n v="3415"/>
    <n v="2903"/>
    <n v="8273"/>
    <n v="7263"/>
    <n v="6071"/>
    <n v="7058"/>
    <n v="1062"/>
    <n v="1901"/>
    <m/>
    <m/>
    <m/>
    <m/>
  </r>
  <r>
    <x v="1"/>
    <s v="SS03"/>
    <x v="6"/>
    <s v="SS0306"/>
    <s v="Phom"/>
    <x v="21"/>
    <s v="Tondlak"/>
    <x v="2"/>
    <x v="0"/>
    <x v="2"/>
    <m/>
    <x v="3"/>
    <s v="On-going"/>
    <n v="28090"/>
    <n v="4833"/>
    <n v="13933"/>
    <n v="14157"/>
    <n v="2528"/>
    <n v="2149"/>
    <n v="6124"/>
    <n v="5376"/>
    <n v="4494"/>
    <n v="5225"/>
    <n v="787"/>
    <n v="1407"/>
    <m/>
    <m/>
    <m/>
    <m/>
  </r>
  <r>
    <x v="1"/>
    <s v="SS03"/>
    <x v="7"/>
    <s v="SS0307"/>
    <s v="Lankien"/>
    <x v="22"/>
    <m/>
    <x v="2"/>
    <x v="0"/>
    <x v="4"/>
    <m/>
    <x v="2"/>
    <s v="On-going"/>
    <n v="1500"/>
    <n v="283"/>
    <n v="717"/>
    <n v="783"/>
    <n v="206"/>
    <n v="176"/>
    <n v="207"/>
    <n v="233"/>
    <n v="257"/>
    <n v="293"/>
    <n v="47"/>
    <n v="81"/>
    <m/>
    <m/>
    <m/>
    <m/>
  </r>
  <r>
    <x v="1"/>
    <s v="SS03"/>
    <x v="7"/>
    <s v="SS0307"/>
    <s v="Pulturuk"/>
    <x v="23"/>
    <m/>
    <x v="2"/>
    <x v="1"/>
    <x v="1"/>
    <m/>
    <x v="1"/>
    <s v="None"/>
    <n v="1134"/>
    <n v="189"/>
    <n v="542"/>
    <n v="592"/>
    <n v="155"/>
    <n v="133"/>
    <n v="156"/>
    <n v="176"/>
    <n v="196"/>
    <n v="222"/>
    <n v="35"/>
    <n v="61"/>
    <m/>
    <m/>
    <m/>
    <m/>
  </r>
  <r>
    <x v="1"/>
    <s v="SS03"/>
    <x v="7"/>
    <s v="SS0307"/>
    <s v="Thol"/>
    <x v="24"/>
    <m/>
    <x v="2"/>
    <x v="1"/>
    <x v="1"/>
    <m/>
    <x v="1"/>
    <s v="None"/>
    <n v="2500"/>
    <n v="500"/>
    <n v="1195"/>
    <n v="1305"/>
    <n v="343"/>
    <n v="293"/>
    <n v="345"/>
    <n v="388"/>
    <n v="429"/>
    <n v="488"/>
    <n v="78"/>
    <n v="136"/>
    <m/>
    <m/>
    <m/>
    <m/>
  </r>
  <r>
    <x v="1"/>
    <s v="SS03"/>
    <x v="7"/>
    <s v="SS0307"/>
    <s v="Lankien"/>
    <x v="25"/>
    <m/>
    <x v="2"/>
    <x v="1"/>
    <x v="1"/>
    <m/>
    <x v="1"/>
    <s v="None"/>
    <n v="1400"/>
    <n v="280"/>
    <n v="669"/>
    <n v="731"/>
    <n v="192"/>
    <n v="164"/>
    <n v="193"/>
    <n v="217"/>
    <n v="240"/>
    <n v="274"/>
    <n v="44"/>
    <n v="76"/>
    <m/>
    <m/>
    <m/>
    <m/>
  </r>
  <r>
    <x v="1"/>
    <s v="SS03"/>
    <x v="7"/>
    <s v="SS0307"/>
    <s v="Lankien"/>
    <x v="26"/>
    <m/>
    <x v="2"/>
    <x v="1"/>
    <x v="1"/>
    <m/>
    <x v="1"/>
    <s v="None"/>
    <n v="940"/>
    <n v="188"/>
    <n v="449"/>
    <n v="491"/>
    <n v="129"/>
    <n v="110"/>
    <n v="130"/>
    <n v="146"/>
    <n v="161"/>
    <n v="184"/>
    <n v="29"/>
    <n v="51"/>
    <m/>
    <m/>
    <m/>
    <m/>
  </r>
  <r>
    <x v="1"/>
    <s v="SS03"/>
    <x v="8"/>
    <s v="SS0308"/>
    <s v="Gumruk"/>
    <x v="27"/>
    <m/>
    <x v="2"/>
    <x v="1"/>
    <x v="1"/>
    <m/>
    <x v="1"/>
    <s v="None"/>
    <n v="473"/>
    <n v="86"/>
    <n v="209"/>
    <n v="264"/>
    <n v="64"/>
    <n v="49"/>
    <n v="92"/>
    <n v="82"/>
    <n v="50"/>
    <n v="129"/>
    <n v="3"/>
    <n v="4"/>
    <m/>
    <m/>
    <m/>
    <m/>
  </r>
  <r>
    <x v="1"/>
    <s v="SS03"/>
    <x v="8"/>
    <s v="SS0308"/>
    <s v="Gumruk"/>
    <x v="28"/>
    <m/>
    <x v="2"/>
    <x v="1"/>
    <x v="1"/>
    <m/>
    <x v="1"/>
    <s v="None"/>
    <n v="270"/>
    <n v="49"/>
    <n v="119"/>
    <n v="151"/>
    <n v="37"/>
    <n v="28"/>
    <n v="52"/>
    <n v="47"/>
    <n v="28"/>
    <n v="74"/>
    <n v="2"/>
    <n v="2"/>
    <m/>
    <m/>
    <m/>
    <m/>
  </r>
  <r>
    <x v="1"/>
    <s v="SS03"/>
    <x v="8"/>
    <s v="SS0308"/>
    <s v="Pibor"/>
    <x v="29"/>
    <m/>
    <x v="2"/>
    <x v="0"/>
    <x v="5"/>
    <s v="Peace Corps Org (PCO)"/>
    <x v="2"/>
    <s v="On-going"/>
    <n v="219"/>
    <n v="43"/>
    <n v="97"/>
    <n v="122"/>
    <n v="30"/>
    <n v="23"/>
    <n v="43"/>
    <n v="38"/>
    <n v="23"/>
    <n v="59"/>
    <n v="1"/>
    <n v="2"/>
    <m/>
    <m/>
    <m/>
    <m/>
  </r>
  <r>
    <x v="1"/>
    <s v="SS03"/>
    <x v="8"/>
    <s v="SS0308"/>
    <s v="Gumruk"/>
    <x v="30"/>
    <m/>
    <x v="2"/>
    <x v="1"/>
    <x v="1"/>
    <m/>
    <x v="1"/>
    <s v="None"/>
    <n v="776"/>
    <n v="141"/>
    <n v="343"/>
    <n v="433"/>
    <n v="106"/>
    <n v="80"/>
    <n v="151"/>
    <n v="135"/>
    <n v="81"/>
    <n v="212"/>
    <n v="5"/>
    <n v="6"/>
    <m/>
    <m/>
    <m/>
    <m/>
  </r>
  <r>
    <x v="1"/>
    <s v="SS03"/>
    <x v="8"/>
    <s v="SS0308"/>
    <s v="Lekuangole"/>
    <x v="31"/>
    <m/>
    <x v="2"/>
    <x v="1"/>
    <x v="1"/>
    <m/>
    <x v="1"/>
    <s v="None"/>
    <n v="132"/>
    <n v="24"/>
    <n v="58"/>
    <n v="74"/>
    <n v="18"/>
    <n v="14"/>
    <n v="25"/>
    <n v="23"/>
    <n v="14"/>
    <n v="36"/>
    <n v="1"/>
    <n v="1"/>
    <m/>
    <m/>
    <m/>
    <m/>
  </r>
  <r>
    <x v="1"/>
    <s v="SS03"/>
    <x v="8"/>
    <s v="SS0308"/>
    <s v="Pibor"/>
    <x v="32"/>
    <m/>
    <x v="2"/>
    <x v="1"/>
    <x v="1"/>
    <m/>
    <x v="1"/>
    <s v="None"/>
    <n v="237"/>
    <n v="43"/>
    <n v="105"/>
    <n v="132"/>
    <n v="32"/>
    <n v="24"/>
    <n v="46"/>
    <n v="41"/>
    <n v="25"/>
    <n v="65"/>
    <n v="2"/>
    <n v="2"/>
    <m/>
    <m/>
    <m/>
    <m/>
  </r>
  <r>
    <x v="1"/>
    <s v="SS03"/>
    <x v="8"/>
    <s v="SS0308"/>
    <s v="Pibor"/>
    <x v="33"/>
    <m/>
    <x v="2"/>
    <x v="0"/>
    <x v="5"/>
    <s v="Peace Corps Org (PCO)"/>
    <x v="2"/>
    <s v="On-going"/>
    <n v="354"/>
    <n v="58"/>
    <n v="157"/>
    <n v="197"/>
    <n v="48"/>
    <n v="37"/>
    <n v="70"/>
    <n v="62"/>
    <n v="37"/>
    <n v="95"/>
    <n v="2"/>
    <n v="3"/>
    <m/>
    <m/>
    <m/>
    <m/>
  </r>
  <r>
    <x v="1"/>
    <s v="SS03"/>
    <x v="8"/>
    <s v="SS0308"/>
    <s v="Pibor"/>
    <x v="34"/>
    <s v="Pibor Town"/>
    <x v="2"/>
    <x v="0"/>
    <x v="5"/>
    <m/>
    <x v="2"/>
    <s v="On-going"/>
    <n v="490"/>
    <n v="71"/>
    <n v="217"/>
    <n v="273"/>
    <n v="67"/>
    <n v="51"/>
    <n v="96"/>
    <n v="85"/>
    <n v="51"/>
    <n v="133"/>
    <n v="3"/>
    <n v="4"/>
    <m/>
    <m/>
    <m/>
    <m/>
  </r>
  <r>
    <x v="1"/>
    <s v="SS03"/>
    <x v="8"/>
    <s v="SS0308"/>
    <s v="Gumruk"/>
    <x v="35"/>
    <m/>
    <x v="2"/>
    <x v="1"/>
    <x v="1"/>
    <m/>
    <x v="1"/>
    <s v="None"/>
    <n v="237"/>
    <n v="43"/>
    <n v="105"/>
    <n v="132"/>
    <n v="32"/>
    <n v="24"/>
    <n v="46"/>
    <n v="41"/>
    <n v="25"/>
    <n v="65"/>
    <n v="2"/>
    <n v="2"/>
    <m/>
    <m/>
    <m/>
    <m/>
  </r>
  <r>
    <x v="1"/>
    <s v="SS03"/>
    <x v="9"/>
    <s v="SS0311"/>
    <s v="Uror"/>
    <x v="36"/>
    <m/>
    <x v="2"/>
    <x v="0"/>
    <x v="3"/>
    <m/>
    <x v="2"/>
    <s v="On-going"/>
    <n v="3000"/>
    <n v="500"/>
    <n v="1461"/>
    <n v="1539"/>
    <n v="190"/>
    <n v="183"/>
    <n v="681"/>
    <n v="702"/>
    <n v="532"/>
    <n v="582"/>
    <n v="58"/>
    <n v="72"/>
    <m/>
    <m/>
    <m/>
    <m/>
  </r>
  <r>
    <x v="2"/>
    <s v="SS04"/>
    <x v="10"/>
    <s v="SS0401"/>
    <s v="Puluk"/>
    <x v="37"/>
    <m/>
    <x v="2"/>
    <x v="1"/>
    <x v="1"/>
    <m/>
    <x v="1"/>
    <s v="None"/>
    <n v="11388"/>
    <n v="2190"/>
    <n v="6004"/>
    <n v="5384"/>
    <n v="859"/>
    <n v="485"/>
    <n v="2562"/>
    <n v="2323"/>
    <n v="2016"/>
    <n v="1890"/>
    <n v="567"/>
    <n v="686"/>
    <m/>
    <m/>
    <m/>
    <m/>
  </r>
  <r>
    <x v="2"/>
    <s v="SS04"/>
    <x v="10"/>
    <s v="SS0401"/>
    <s v="Puluk"/>
    <x v="38"/>
    <m/>
    <x v="2"/>
    <x v="1"/>
    <x v="1"/>
    <m/>
    <x v="1"/>
    <s v="None"/>
    <n v="10686"/>
    <n v="2095"/>
    <n v="5634"/>
    <n v="5052"/>
    <n v="806"/>
    <n v="455"/>
    <n v="2405"/>
    <n v="2180"/>
    <n v="1891"/>
    <n v="1774"/>
    <n v="532"/>
    <n v="643"/>
    <m/>
    <m/>
    <m/>
    <m/>
  </r>
  <r>
    <x v="2"/>
    <s v="SS04"/>
    <x v="11"/>
    <s v="SS0404"/>
    <s v="Akot"/>
    <x v="39"/>
    <m/>
    <x v="2"/>
    <x v="1"/>
    <x v="1"/>
    <m/>
    <x v="1"/>
    <s v="None"/>
    <n v="1569"/>
    <n v="291"/>
    <n v="755"/>
    <n v="814"/>
    <n v="150"/>
    <n v="153"/>
    <n v="318"/>
    <n v="339"/>
    <n v="237"/>
    <n v="267"/>
    <n v="50"/>
    <n v="55"/>
    <m/>
    <m/>
    <m/>
    <m/>
  </r>
  <r>
    <x v="3"/>
    <s v="SS06"/>
    <x v="12"/>
    <s v="SS0602"/>
    <s v="Kuerguini"/>
    <x v="40"/>
    <s v="Makazin Site"/>
    <x v="0"/>
    <x v="0"/>
    <x v="4"/>
    <m/>
    <x v="0"/>
    <s v="On-going"/>
    <n v="2604"/>
    <n v="361"/>
    <n v="1185"/>
    <n v="1419"/>
    <n v="227"/>
    <n v="186"/>
    <n v="446"/>
    <n v="526"/>
    <n v="427"/>
    <n v="464"/>
    <n v="85"/>
    <n v="243"/>
    <n v="98"/>
    <n v="18"/>
    <m/>
    <m/>
  </r>
  <r>
    <x v="3"/>
    <s v="SS06"/>
    <x v="12"/>
    <s v="SS0602"/>
    <s v="Kuerguini"/>
    <x v="41"/>
    <s v="Nine Counties"/>
    <x v="0"/>
    <x v="0"/>
    <x v="4"/>
    <m/>
    <x v="0"/>
    <s v="On-going"/>
    <n v="585"/>
    <n v="113"/>
    <n v="266"/>
    <n v="319"/>
    <n v="51"/>
    <n v="42"/>
    <n v="100"/>
    <n v="118"/>
    <n v="96"/>
    <n v="104"/>
    <n v="19"/>
    <n v="55"/>
    <n v="84"/>
    <n v="14"/>
    <m/>
    <m/>
  </r>
  <r>
    <x v="3"/>
    <s v="SS06"/>
    <x v="12"/>
    <s v="SS0602"/>
    <s v="Kuerguini"/>
    <x v="42"/>
    <m/>
    <x v="1"/>
    <x v="0"/>
    <x v="4"/>
    <m/>
    <x v="0"/>
    <s v="On-going"/>
    <n v="4163"/>
    <n v="581"/>
    <n v="1894"/>
    <n v="2269"/>
    <n v="362"/>
    <n v="298"/>
    <n v="714"/>
    <n v="841"/>
    <n v="683"/>
    <n v="741"/>
    <n v="135"/>
    <n v="389"/>
    <n v="42"/>
    <n v="7"/>
    <m/>
    <m/>
  </r>
  <r>
    <x v="3"/>
    <s v="SS06"/>
    <x v="12"/>
    <s v="SS0602"/>
    <s v="Kuerguini"/>
    <x v="43"/>
    <m/>
    <x v="1"/>
    <x v="0"/>
    <x v="4"/>
    <m/>
    <x v="0"/>
    <s v="On-going"/>
    <n v="6176"/>
    <n v="837"/>
    <n v="2809"/>
    <n v="3367"/>
    <n v="537"/>
    <n v="442"/>
    <n v="1058"/>
    <n v="1249"/>
    <n v="1013"/>
    <n v="1099"/>
    <n v="201"/>
    <n v="577"/>
    <n v="54"/>
    <n v="9"/>
    <m/>
    <m/>
  </r>
  <r>
    <x v="3"/>
    <s v="SS06"/>
    <x v="12"/>
    <s v="SS0602"/>
    <s v="Kuerguini"/>
    <x v="44"/>
    <m/>
    <x v="1"/>
    <x v="0"/>
    <x v="4"/>
    <m/>
    <x v="0"/>
    <s v="On-going"/>
    <n v="9662"/>
    <n v="1376"/>
    <n v="4395"/>
    <n v="5267"/>
    <n v="841"/>
    <n v="692"/>
    <n v="1655"/>
    <n v="1952"/>
    <n v="1585"/>
    <n v="1720"/>
    <n v="314"/>
    <n v="903"/>
    <n v="582"/>
    <n v="97"/>
    <m/>
    <m/>
  </r>
  <r>
    <x v="3"/>
    <s v="SS06"/>
    <x v="13"/>
    <s v="SS0604"/>
    <s v="Leer"/>
    <x v="45"/>
    <m/>
    <x v="1"/>
    <x v="0"/>
    <x v="2"/>
    <s v="HRSS"/>
    <x v="0"/>
    <s v="On-going"/>
    <n v="7492"/>
    <n v="1249"/>
    <n v="3795"/>
    <n v="3697"/>
    <n v="716"/>
    <n v="595"/>
    <n v="1512"/>
    <n v="1319"/>
    <n v="1326"/>
    <n v="1326"/>
    <n v="241"/>
    <n v="457"/>
    <n v="168"/>
    <n v="28"/>
    <n v="186"/>
    <n v="31"/>
  </r>
  <r>
    <x v="3"/>
    <s v="SS06"/>
    <x v="13"/>
    <s v="SS0604"/>
    <s v="Nyangdiar"/>
    <x v="46"/>
    <m/>
    <x v="1"/>
    <x v="0"/>
    <x v="2"/>
    <s v="HRSS"/>
    <x v="0"/>
    <s v="On-going"/>
    <n v="2851"/>
    <n v="475"/>
    <n v="1444"/>
    <n v="1407"/>
    <n v="273"/>
    <n v="226"/>
    <n v="574"/>
    <n v="502"/>
    <n v="505"/>
    <n v="505"/>
    <n v="92"/>
    <n v="174"/>
    <m/>
    <m/>
    <m/>
    <m/>
  </r>
  <r>
    <x v="3"/>
    <s v="SS06"/>
    <x v="13"/>
    <s v="SS0604"/>
    <s v="Leer"/>
    <x v="47"/>
    <m/>
    <x v="1"/>
    <x v="0"/>
    <x v="2"/>
    <s v="HRSS"/>
    <x v="0"/>
    <s v="On-going"/>
    <n v="7541"/>
    <n v="1242"/>
    <n v="3820"/>
    <n v="3721"/>
    <n v="721"/>
    <n v="599"/>
    <n v="1521"/>
    <n v="1327"/>
    <n v="1335"/>
    <n v="1335"/>
    <n v="243"/>
    <n v="460"/>
    <n v="245"/>
    <n v="35"/>
    <n v="378"/>
    <n v="54"/>
  </r>
  <r>
    <x v="3"/>
    <s v="SS06"/>
    <x v="13"/>
    <s v="SS0604"/>
    <s v="Thonyor"/>
    <x v="48"/>
    <m/>
    <x v="2"/>
    <x v="0"/>
    <x v="2"/>
    <s v="HRSS"/>
    <x v="0"/>
    <s v="On-going"/>
    <n v="642"/>
    <n v="107"/>
    <n v="325"/>
    <n v="317"/>
    <n v="61"/>
    <n v="51"/>
    <n v="129"/>
    <n v="113"/>
    <n v="114"/>
    <n v="114"/>
    <n v="21"/>
    <n v="39"/>
    <m/>
    <m/>
    <m/>
    <m/>
  </r>
  <r>
    <x v="3"/>
    <s v="SS06"/>
    <x v="13"/>
    <s v="SS0604"/>
    <s v="Thonyor"/>
    <x v="49"/>
    <m/>
    <x v="2"/>
    <x v="0"/>
    <x v="2"/>
    <s v="HRSS"/>
    <x v="0"/>
    <s v="On-going"/>
    <n v="948"/>
    <n v="158"/>
    <n v="480"/>
    <n v="468"/>
    <n v="91"/>
    <n v="75"/>
    <n v="190"/>
    <n v="167"/>
    <n v="168"/>
    <n v="168"/>
    <n v="31"/>
    <n v="58"/>
    <m/>
    <m/>
    <m/>
    <m/>
  </r>
  <r>
    <x v="3"/>
    <s v="SS06"/>
    <x v="13"/>
    <s v="SS0604"/>
    <s v="Thonyor"/>
    <x v="50"/>
    <m/>
    <x v="2"/>
    <x v="0"/>
    <x v="2"/>
    <s v="HRSS"/>
    <x v="0"/>
    <s v="On-going"/>
    <n v="828"/>
    <n v="138"/>
    <n v="419"/>
    <n v="409"/>
    <n v="79"/>
    <n v="66"/>
    <n v="166"/>
    <n v="146"/>
    <n v="147"/>
    <n v="146"/>
    <n v="27"/>
    <n v="51"/>
    <m/>
    <m/>
    <m/>
    <m/>
  </r>
  <r>
    <x v="3"/>
    <s v="SS06"/>
    <x v="13"/>
    <s v="SS0604"/>
    <s v="Thonyor"/>
    <x v="51"/>
    <m/>
    <x v="2"/>
    <x v="0"/>
    <x v="2"/>
    <s v="HRSS"/>
    <x v="3"/>
    <s v="On-going"/>
    <n v="2232"/>
    <n v="372"/>
    <n v="1131"/>
    <n v="1101"/>
    <n v="213"/>
    <n v="177"/>
    <n v="451"/>
    <n v="393"/>
    <n v="395"/>
    <n v="395"/>
    <n v="72"/>
    <n v="136"/>
    <m/>
    <m/>
    <m/>
    <m/>
  </r>
  <r>
    <x v="3"/>
    <s v="SS06"/>
    <x v="14"/>
    <s v="SS0605"/>
    <s v="Dablual"/>
    <x v="52"/>
    <m/>
    <x v="2"/>
    <x v="0"/>
    <x v="5"/>
    <m/>
    <x v="2"/>
    <s v="On-going"/>
    <n v="528"/>
    <n v="88"/>
    <n v="260"/>
    <n v="268"/>
    <n v="61"/>
    <n v="49"/>
    <n v="88"/>
    <n v="104"/>
    <n v="72"/>
    <n v="72"/>
    <n v="39"/>
    <n v="43"/>
    <n v="42"/>
    <n v="7"/>
    <n v="24"/>
    <n v="4"/>
  </r>
  <r>
    <x v="3"/>
    <s v="SS06"/>
    <x v="14"/>
    <s v="SS0605"/>
    <s v="Rubkuay"/>
    <x v="53"/>
    <m/>
    <x v="1"/>
    <x v="0"/>
    <x v="2"/>
    <s v="HRSS"/>
    <x v="0"/>
    <s v="On-going"/>
    <n v="12015"/>
    <n v="1725"/>
    <n v="5915"/>
    <n v="6100"/>
    <n v="1394"/>
    <n v="1116"/>
    <n v="1994"/>
    <n v="2367"/>
    <n v="1634"/>
    <n v="1635"/>
    <n v="893"/>
    <n v="982"/>
    <n v="630"/>
    <n v="90"/>
    <n v="360"/>
    <n v="60"/>
  </r>
  <r>
    <x v="3"/>
    <s v="SS06"/>
    <x v="14"/>
    <s v="SS0605"/>
    <s v="Tutnyang"/>
    <x v="54"/>
    <m/>
    <x v="2"/>
    <x v="0"/>
    <x v="2"/>
    <s v="HRSS"/>
    <x v="0"/>
    <s v="On-going"/>
    <n v="3562"/>
    <n v="593"/>
    <n v="1754"/>
    <n v="1808"/>
    <n v="413"/>
    <n v="331"/>
    <n v="592"/>
    <n v="701"/>
    <n v="484"/>
    <n v="485"/>
    <n v="265"/>
    <n v="291"/>
    <n v="210"/>
    <n v="35"/>
    <n v="150"/>
    <n v="25"/>
  </r>
  <r>
    <x v="3"/>
    <s v="SS06"/>
    <x v="15"/>
    <s v="SS0609"/>
    <s v="Bentiu Town"/>
    <x v="55"/>
    <s v="Bentiu PoC"/>
    <x v="1"/>
    <x v="0"/>
    <x v="5"/>
    <m/>
    <x v="0"/>
    <s v="On-going"/>
    <n v="99519"/>
    <n v="15891"/>
    <n v="51965"/>
    <n v="47554"/>
    <n v="12327"/>
    <n v="12032"/>
    <n v="16834"/>
    <n v="15629"/>
    <n v="20353"/>
    <n v="16474"/>
    <n v="2451"/>
    <n v="3419"/>
    <n v="2503"/>
    <m/>
    <m/>
    <m/>
  </r>
  <r>
    <x v="3"/>
    <s v="SS06"/>
    <x v="15"/>
    <s v="SS0609"/>
    <s v="Panhiany"/>
    <x v="56"/>
    <s v="Dar El-Saalam collective site"/>
    <x v="0"/>
    <x v="0"/>
    <x v="4"/>
    <m/>
    <x v="0"/>
    <s v="On-going"/>
    <n v="1759"/>
    <n v="257"/>
    <n v="942"/>
    <n v="817"/>
    <n v="135"/>
    <n v="101"/>
    <n v="441"/>
    <n v="398"/>
    <n v="267"/>
    <n v="237"/>
    <n v="99"/>
    <n v="81"/>
    <m/>
    <m/>
    <m/>
    <m/>
  </r>
  <r>
    <x v="3"/>
    <s v="SS06"/>
    <x v="15"/>
    <s v="SS0609"/>
    <s v="Panhiany"/>
    <x v="57"/>
    <s v="Former Military Barrack collective site"/>
    <x v="0"/>
    <x v="0"/>
    <x v="4"/>
    <m/>
    <x v="0"/>
    <s v="On-going"/>
    <n v="2754"/>
    <n v="360"/>
    <n v="1475"/>
    <n v="1279"/>
    <n v="211"/>
    <n v="158"/>
    <n v="691"/>
    <n v="623"/>
    <n v="419"/>
    <n v="372"/>
    <n v="154"/>
    <n v="126"/>
    <n v="336"/>
    <n v="48"/>
    <m/>
    <m/>
  </r>
  <r>
    <x v="3"/>
    <s v="SS06"/>
    <x v="15"/>
    <s v="SS0609"/>
    <s v="Panhiany"/>
    <x v="58"/>
    <s v="Kalibalek collective site"/>
    <x v="0"/>
    <x v="0"/>
    <x v="4"/>
    <m/>
    <x v="0"/>
    <s v="On-going"/>
    <n v="1811"/>
    <n v="240"/>
    <n v="970"/>
    <n v="841"/>
    <n v="139"/>
    <n v="104"/>
    <n v="454"/>
    <n v="410"/>
    <n v="275"/>
    <n v="244"/>
    <n v="102"/>
    <n v="83"/>
    <n v="23"/>
    <n v="13"/>
    <m/>
    <m/>
  </r>
  <r>
    <x v="3"/>
    <s v="SS06"/>
    <x v="15"/>
    <s v="SS0609"/>
    <s v="Bentiu"/>
    <x v="59"/>
    <m/>
    <x v="2"/>
    <x v="1"/>
    <x v="1"/>
    <m/>
    <x v="1"/>
    <s v="None"/>
    <n v="2556"/>
    <n v="426"/>
    <n v="1369"/>
    <n v="1187"/>
    <n v="196"/>
    <n v="147"/>
    <n v="641"/>
    <n v="578"/>
    <n v="389"/>
    <n v="345"/>
    <n v="143"/>
    <n v="117"/>
    <m/>
    <m/>
    <m/>
    <m/>
  </r>
  <r>
    <x v="3"/>
    <s v="SS06"/>
    <x v="15"/>
    <s v="SS0609"/>
    <s v="Rubkona"/>
    <x v="60"/>
    <m/>
    <x v="2"/>
    <x v="1"/>
    <x v="1"/>
    <m/>
    <x v="1"/>
    <s v="None"/>
    <n v="234"/>
    <n v="39"/>
    <n v="125"/>
    <n v="109"/>
    <n v="18"/>
    <n v="13"/>
    <n v="58"/>
    <n v="53"/>
    <n v="36"/>
    <n v="32"/>
    <n v="13"/>
    <n v="11"/>
    <m/>
    <m/>
    <m/>
    <m/>
  </r>
  <r>
    <x v="3"/>
    <s v="SS06"/>
    <x v="15"/>
    <s v="SS0609"/>
    <s v="Budaang"/>
    <x v="61"/>
    <m/>
    <x v="1"/>
    <x v="0"/>
    <x v="4"/>
    <m/>
    <x v="3"/>
    <s v="On-going"/>
    <n v="10030"/>
    <n v="1672"/>
    <n v="5372"/>
    <n v="4658"/>
    <n v="767"/>
    <n v="577"/>
    <n v="2517"/>
    <n v="2267"/>
    <n v="1525"/>
    <n v="1354"/>
    <n v="563"/>
    <n v="460"/>
    <m/>
    <m/>
    <m/>
    <m/>
  </r>
  <r>
    <x v="3"/>
    <s v="SS06"/>
    <x v="15"/>
    <s v="SS0609"/>
    <s v="Panhiany"/>
    <x v="62"/>
    <m/>
    <x v="1"/>
    <x v="0"/>
    <x v="4"/>
    <m/>
    <x v="0"/>
    <s v="On-going"/>
    <n v="21203"/>
    <n v="3044"/>
    <n v="11356"/>
    <n v="9847"/>
    <n v="1622"/>
    <n v="1219"/>
    <n v="5322"/>
    <n v="4793"/>
    <n v="3223"/>
    <n v="2862"/>
    <n v="1189"/>
    <n v="973"/>
    <n v="90"/>
    <n v="15"/>
    <m/>
    <m/>
  </r>
  <r>
    <x v="3"/>
    <s v="SS06"/>
    <x v="15"/>
    <s v="SS0609"/>
    <s v="Panhiany"/>
    <x v="63"/>
    <m/>
    <x v="1"/>
    <x v="0"/>
    <x v="4"/>
    <m/>
    <x v="0"/>
    <s v="On-going"/>
    <n v="18268"/>
    <n v="2561"/>
    <n v="9784"/>
    <n v="8484"/>
    <n v="1398"/>
    <n v="1050"/>
    <n v="4584"/>
    <n v="4129"/>
    <n v="2777"/>
    <n v="2466"/>
    <n v="1025"/>
    <n v="839"/>
    <n v="546"/>
    <n v="78"/>
    <m/>
    <m/>
  </r>
  <r>
    <x v="3"/>
    <s v="SS06"/>
    <x v="15"/>
    <s v="SS0609"/>
    <s v="Panhiany"/>
    <x v="64"/>
    <m/>
    <x v="1"/>
    <x v="0"/>
    <x v="4"/>
    <m/>
    <x v="0"/>
    <s v="On-going"/>
    <n v="13591"/>
    <n v="1825"/>
    <n v="7279"/>
    <n v="6312"/>
    <n v="1040"/>
    <n v="781"/>
    <n v="3411"/>
    <n v="3072"/>
    <n v="2066"/>
    <n v="1835"/>
    <n v="762"/>
    <n v="624"/>
    <n v="325"/>
    <n v="43"/>
    <m/>
    <m/>
  </r>
  <r>
    <x v="3"/>
    <s v="SS06"/>
    <x v="15"/>
    <s v="SS0609"/>
    <s v="Panhiany"/>
    <x v="65"/>
    <s v="Suk Saba collective site"/>
    <x v="0"/>
    <x v="0"/>
    <x v="4"/>
    <m/>
    <x v="0"/>
    <s v="On-going"/>
    <n v="1928"/>
    <n v="277"/>
    <n v="1033"/>
    <n v="895"/>
    <n v="147"/>
    <n v="111"/>
    <n v="485"/>
    <n v="436"/>
    <n v="293"/>
    <n v="260"/>
    <n v="108"/>
    <n v="88"/>
    <n v="375"/>
    <n v="75"/>
    <m/>
    <m/>
  </r>
  <r>
    <x v="3"/>
    <s v="SS06"/>
    <x v="15"/>
    <s v="SS0609"/>
    <s v="Panhiany"/>
    <x v="66"/>
    <s v="Suk Shaabi collective site"/>
    <x v="0"/>
    <x v="0"/>
    <x v="4"/>
    <m/>
    <x v="0"/>
    <s v="On-going"/>
    <n v="642"/>
    <n v="86"/>
    <n v="344"/>
    <n v="298"/>
    <n v="49"/>
    <n v="37"/>
    <n v="161"/>
    <n v="145"/>
    <n v="98"/>
    <n v="87"/>
    <n v="36"/>
    <n v="29"/>
    <n v="21"/>
    <n v="5"/>
    <m/>
    <m/>
  </r>
  <r>
    <x v="3"/>
    <s v="SS06"/>
    <x v="15"/>
    <s v="SS0609"/>
    <s v="Panhiany"/>
    <x v="67"/>
    <s v="Suk Sita collective site"/>
    <x v="0"/>
    <x v="0"/>
    <x v="4"/>
    <m/>
    <x v="0"/>
    <s v="On-going"/>
    <n v="1928"/>
    <n v="277"/>
    <n v="1033"/>
    <n v="895"/>
    <n v="147"/>
    <n v="111"/>
    <n v="485"/>
    <n v="436"/>
    <n v="293"/>
    <n v="260"/>
    <n v="108"/>
    <n v="88"/>
    <n v="375"/>
    <n v="75"/>
    <m/>
    <m/>
  </r>
  <r>
    <x v="4"/>
    <s v="SS07"/>
    <x v="16"/>
    <s v="SS0701"/>
    <s v="Gel Achiel"/>
    <x v="68"/>
    <m/>
    <x v="2"/>
    <x v="1"/>
    <x v="1"/>
    <m/>
    <x v="1"/>
    <s v="None"/>
    <n v="592"/>
    <n v="98"/>
    <n v="278"/>
    <n v="314"/>
    <n v="61"/>
    <n v="51"/>
    <n v="114"/>
    <n v="97"/>
    <n v="73"/>
    <n v="103"/>
    <n v="30"/>
    <n v="63"/>
    <m/>
    <m/>
    <m/>
    <m/>
  </r>
  <r>
    <x v="4"/>
    <s v="SS07"/>
    <x v="17"/>
    <s v="SS0702"/>
    <s v="Dethwok"/>
    <x v="69"/>
    <m/>
    <x v="2"/>
    <x v="1"/>
    <x v="1"/>
    <m/>
    <x v="1"/>
    <s v="None"/>
    <n v="8137"/>
    <n v="1627"/>
    <n v="4016"/>
    <n v="4121"/>
    <n v="960"/>
    <n v="685"/>
    <n v="1420"/>
    <n v="1432"/>
    <n v="1457"/>
    <n v="1700"/>
    <n v="179"/>
    <n v="304"/>
    <m/>
    <m/>
    <m/>
    <m/>
  </r>
  <r>
    <x v="4"/>
    <s v="SS07"/>
    <x v="17"/>
    <s v="SS0702"/>
    <s v="Kodok Town"/>
    <x v="70"/>
    <m/>
    <x v="0"/>
    <x v="0"/>
    <x v="4"/>
    <m/>
    <x v="3"/>
    <s v="On-going"/>
    <n v="27207"/>
    <n v="4248"/>
    <n v="13427"/>
    <n v="13780"/>
    <n v="3210"/>
    <n v="2291"/>
    <n v="4748"/>
    <n v="4788"/>
    <n v="4870"/>
    <n v="5686"/>
    <n v="599"/>
    <n v="1015"/>
    <n v="5999"/>
    <n v="976"/>
    <m/>
    <m/>
  </r>
  <r>
    <x v="4"/>
    <s v="SS07"/>
    <x v="18"/>
    <s v="SS0704"/>
    <s v="Nasir"/>
    <x v="71"/>
    <s v="Nasir"/>
    <x v="2"/>
    <x v="0"/>
    <x v="2"/>
    <m/>
    <x v="3"/>
    <s v="On-going"/>
    <n v="12381"/>
    <n v="2063"/>
    <n v="6189"/>
    <n v="6192"/>
    <n v="995"/>
    <n v="1051"/>
    <n v="2526"/>
    <n v="2570"/>
    <n v="2340"/>
    <n v="2117"/>
    <n v="328"/>
    <n v="454"/>
    <m/>
    <m/>
    <m/>
    <m/>
  </r>
  <r>
    <x v="4"/>
    <s v="SS07"/>
    <x v="19"/>
    <s v="SS0705"/>
    <s v="Buny"/>
    <x v="72"/>
    <m/>
    <x v="2"/>
    <x v="1"/>
    <x v="1"/>
    <m/>
    <x v="1"/>
    <s v="None"/>
    <n v="3797"/>
    <n v="748"/>
    <n v="2022"/>
    <n v="1775"/>
    <n v="532"/>
    <n v="372"/>
    <n v="676"/>
    <n v="490"/>
    <n v="695"/>
    <n v="729"/>
    <n v="119"/>
    <n v="184"/>
    <m/>
    <m/>
    <m/>
    <m/>
  </r>
  <r>
    <x v="4"/>
    <s v="SS07"/>
    <x v="19"/>
    <s v="SS0705"/>
    <s v="Jinkuata"/>
    <x v="73"/>
    <m/>
    <x v="2"/>
    <x v="1"/>
    <x v="1"/>
    <m/>
    <x v="1"/>
    <s v="None"/>
    <n v="1196"/>
    <n v="217"/>
    <n v="637"/>
    <n v="559"/>
    <n v="167"/>
    <n v="117"/>
    <n v="213"/>
    <n v="154"/>
    <n v="219"/>
    <n v="230"/>
    <n v="38"/>
    <n v="58"/>
    <m/>
    <m/>
    <m/>
    <m/>
  </r>
  <r>
    <x v="4"/>
    <s v="SS07"/>
    <x v="19"/>
    <s v="SS0705"/>
    <s v="Jinkuata"/>
    <x v="74"/>
    <m/>
    <x v="2"/>
    <x v="1"/>
    <x v="1"/>
    <m/>
    <x v="1"/>
    <s v="None"/>
    <n v="781"/>
    <n v="130"/>
    <n v="416"/>
    <n v="365"/>
    <n v="109"/>
    <n v="77"/>
    <n v="139"/>
    <n v="100"/>
    <n v="143"/>
    <n v="150"/>
    <n v="25"/>
    <n v="38"/>
    <m/>
    <m/>
    <m/>
    <m/>
  </r>
  <r>
    <x v="4"/>
    <s v="SS07"/>
    <x v="20"/>
    <s v="SS0707"/>
    <s v="Malakal South"/>
    <x v="75"/>
    <m/>
    <x v="0"/>
    <x v="0"/>
    <x v="4"/>
    <m/>
    <x v="0"/>
    <s v="On-going"/>
    <n v="5379"/>
    <n v="889"/>
    <n v="2754"/>
    <n v="2625"/>
    <n v="554"/>
    <n v="518"/>
    <n v="565"/>
    <n v="597"/>
    <n v="1445"/>
    <n v="1323"/>
    <n v="190"/>
    <n v="187"/>
    <m/>
    <m/>
    <m/>
    <m/>
  </r>
  <r>
    <x v="4"/>
    <s v="SS07"/>
    <x v="20"/>
    <s v="SS0707"/>
    <s v="Malakal Centre"/>
    <x v="76"/>
    <m/>
    <x v="2"/>
    <x v="0"/>
    <x v="4"/>
    <m/>
    <x v="0"/>
    <s v="On-going"/>
    <n v="3465"/>
    <n v="722"/>
    <n v="1774"/>
    <n v="1691"/>
    <n v="357"/>
    <n v="334"/>
    <n v="364"/>
    <n v="385"/>
    <n v="930"/>
    <n v="851"/>
    <n v="123"/>
    <n v="121"/>
    <m/>
    <m/>
    <m/>
    <m/>
  </r>
  <r>
    <x v="4"/>
    <s v="SS07"/>
    <x v="20"/>
    <s v="SS0707"/>
    <s v="Northern Malakal"/>
    <x v="77"/>
    <m/>
    <x v="1"/>
    <x v="0"/>
    <x v="4"/>
    <s v="IOM (Site maintenance)"/>
    <x v="0"/>
    <s v="On-going"/>
    <n v="42664"/>
    <n v="7446"/>
    <n v="21840"/>
    <n v="20824"/>
    <n v="4394"/>
    <n v="4109"/>
    <n v="4480"/>
    <n v="4736"/>
    <n v="11456"/>
    <n v="10494"/>
    <n v="1510"/>
    <n v="1485"/>
    <n v="2378"/>
    <n v="394"/>
    <m/>
    <m/>
  </r>
  <r>
    <x v="4"/>
    <s v="SS07"/>
    <x v="20"/>
    <s v="SS0707"/>
    <s v="Malakal South"/>
    <x v="78"/>
    <m/>
    <x v="2"/>
    <x v="0"/>
    <x v="4"/>
    <m/>
    <x v="0"/>
    <s v="On-going"/>
    <n v="942"/>
    <n v="142"/>
    <n v="482"/>
    <n v="460"/>
    <n v="97"/>
    <n v="91"/>
    <n v="99"/>
    <n v="105"/>
    <n v="253"/>
    <n v="231"/>
    <n v="33"/>
    <n v="33"/>
    <m/>
    <m/>
    <m/>
    <m/>
  </r>
  <r>
    <x v="4"/>
    <s v="SS07"/>
    <x v="21"/>
    <s v="SS0709"/>
    <s v="Melut"/>
    <x v="79"/>
    <m/>
    <x v="2"/>
    <x v="1"/>
    <x v="1"/>
    <m/>
    <x v="1"/>
    <s v="None"/>
    <n v="10012"/>
    <n v="1787"/>
    <n v="5823"/>
    <n v="4189"/>
    <n v="333"/>
    <n v="303"/>
    <n v="1074"/>
    <n v="662"/>
    <n v="2944"/>
    <n v="1952"/>
    <n v="1472"/>
    <n v="1272"/>
    <m/>
    <m/>
    <m/>
    <m/>
  </r>
  <r>
    <x v="4"/>
    <s v="SS07"/>
    <x v="21"/>
    <s v="SS0709"/>
    <s v="Melut"/>
    <x v="80"/>
    <m/>
    <x v="2"/>
    <x v="1"/>
    <x v="1"/>
    <m/>
    <x v="1"/>
    <s v="None"/>
    <n v="9875"/>
    <n v="1763"/>
    <n v="5743"/>
    <n v="4132"/>
    <n v="329"/>
    <n v="299"/>
    <n v="1060"/>
    <n v="653"/>
    <n v="2902"/>
    <n v="1926"/>
    <n v="1452"/>
    <n v="1254"/>
    <m/>
    <m/>
    <m/>
    <m/>
  </r>
  <r>
    <x v="4"/>
    <s v="SS07"/>
    <x v="21"/>
    <s v="SS0709"/>
    <s v="Galdora"/>
    <x v="81"/>
    <m/>
    <x v="2"/>
    <x v="1"/>
    <x v="1"/>
    <m/>
    <x v="1"/>
    <s v="None"/>
    <n v="4387"/>
    <n v="798"/>
    <n v="2551"/>
    <n v="1836"/>
    <n v="146"/>
    <n v="133"/>
    <n v="471"/>
    <n v="290"/>
    <n v="1289"/>
    <n v="856"/>
    <n v="645"/>
    <n v="557"/>
    <m/>
    <m/>
    <m/>
    <m/>
  </r>
  <r>
    <x v="4"/>
    <s v="SS07"/>
    <x v="21"/>
    <s v="SS0709"/>
    <s v="Paloch"/>
    <x v="82"/>
    <m/>
    <x v="2"/>
    <x v="1"/>
    <x v="1"/>
    <m/>
    <x v="1"/>
    <s v="None"/>
    <n v="2248"/>
    <n v="368"/>
    <n v="1307"/>
    <n v="941"/>
    <n v="75"/>
    <n v="68"/>
    <n v="241"/>
    <n v="149"/>
    <n v="661"/>
    <n v="439"/>
    <n v="330"/>
    <n v="285"/>
    <m/>
    <m/>
    <m/>
    <m/>
  </r>
  <r>
    <x v="4"/>
    <s v="SS07"/>
    <x v="22"/>
    <s v="SS0710"/>
    <s v="Panyiduay"/>
    <x v="83"/>
    <m/>
    <x v="2"/>
    <x v="1"/>
    <x v="1"/>
    <m/>
    <x v="1"/>
    <s v="None"/>
    <n v="1984"/>
    <n v="363"/>
    <n v="1051"/>
    <n v="933"/>
    <n v="191"/>
    <n v="160"/>
    <n v="450"/>
    <n v="358"/>
    <n v="341"/>
    <n v="345"/>
    <n v="69"/>
    <n v="70"/>
    <m/>
    <m/>
    <m/>
    <m/>
  </r>
  <r>
    <x v="4"/>
    <s v="SS07"/>
    <x v="23"/>
    <s v="SS0712"/>
    <s v="Ulang"/>
    <x v="84"/>
    <s v="Ulang center"/>
    <x v="2"/>
    <x v="0"/>
    <x v="2"/>
    <m/>
    <x v="3"/>
    <s v="On-going"/>
    <n v="18966"/>
    <n v="3161"/>
    <n v="9712"/>
    <n v="9254"/>
    <n v="1733"/>
    <n v="1726"/>
    <n v="3679"/>
    <n v="3460"/>
    <n v="3623"/>
    <n v="3186"/>
    <n v="677"/>
    <n v="882"/>
    <m/>
    <m/>
    <m/>
    <m/>
  </r>
  <r>
    <x v="5"/>
    <s v="SS08"/>
    <x v="24"/>
    <s v="SS0802"/>
    <s v="Akon"/>
    <x v="85"/>
    <m/>
    <x v="2"/>
    <x v="1"/>
    <x v="1"/>
    <m/>
    <x v="1"/>
    <s v="None"/>
    <n v="1002"/>
    <n v="413"/>
    <n v="551"/>
    <n v="451"/>
    <n v="81"/>
    <n v="80"/>
    <n v="214"/>
    <n v="195"/>
    <n v="210"/>
    <n v="153"/>
    <n v="46"/>
    <n v="23"/>
    <m/>
    <m/>
    <m/>
    <m/>
  </r>
  <r>
    <x v="5"/>
    <s v="SS08"/>
    <x v="24"/>
    <s v="SS0802"/>
    <s v="Gogrial"/>
    <x v="86"/>
    <m/>
    <x v="2"/>
    <x v="1"/>
    <x v="1"/>
    <m/>
    <x v="1"/>
    <s v="None"/>
    <n v="984"/>
    <n v="193"/>
    <n v="541"/>
    <n v="443"/>
    <n v="80"/>
    <n v="79"/>
    <n v="209"/>
    <n v="191"/>
    <n v="207"/>
    <n v="151"/>
    <n v="45"/>
    <n v="22"/>
    <m/>
    <m/>
    <m/>
    <m/>
  </r>
  <r>
    <x v="5"/>
    <s v="SS08"/>
    <x v="24"/>
    <s v="SS0802"/>
    <s v="Alek West"/>
    <x v="87"/>
    <m/>
    <x v="2"/>
    <x v="1"/>
    <x v="1"/>
    <m/>
    <x v="1"/>
    <s v="None"/>
    <n v="103"/>
    <n v="49"/>
    <n v="57"/>
    <n v="46"/>
    <n v="8"/>
    <n v="8"/>
    <n v="22"/>
    <n v="20"/>
    <n v="22"/>
    <n v="16"/>
    <n v="5"/>
    <n v="2"/>
    <m/>
    <m/>
    <m/>
    <m/>
  </r>
  <r>
    <x v="5"/>
    <s v="SS08"/>
    <x v="25"/>
    <s v="SS0803"/>
    <s v="Paweng"/>
    <x v="88"/>
    <m/>
    <x v="2"/>
    <x v="1"/>
    <x v="1"/>
    <m/>
    <x v="1"/>
    <s v="None"/>
    <n v="192"/>
    <n v="37"/>
    <n v="94"/>
    <n v="98"/>
    <n v="15"/>
    <n v="16"/>
    <n v="35"/>
    <n v="33"/>
    <n v="35"/>
    <n v="36"/>
    <n v="9"/>
    <n v="13"/>
    <m/>
    <m/>
    <m/>
    <m/>
  </r>
  <r>
    <x v="5"/>
    <s v="SS08"/>
    <x v="26"/>
    <s v="SS0804"/>
    <s v="Awul"/>
    <x v="89"/>
    <m/>
    <x v="2"/>
    <x v="1"/>
    <x v="1"/>
    <m/>
    <x v="1"/>
    <s v="None"/>
    <n v="675"/>
    <n v="135"/>
    <n v="348"/>
    <n v="327"/>
    <n v="47"/>
    <n v="56"/>
    <n v="125"/>
    <n v="133"/>
    <n v="141"/>
    <n v="125"/>
    <n v="35"/>
    <n v="13"/>
    <m/>
    <m/>
    <m/>
    <m/>
  </r>
  <r>
    <x v="5"/>
    <s v="SS08"/>
    <x v="27"/>
    <s v="SS0805"/>
    <s v="Tonj"/>
    <x v="90"/>
    <m/>
    <x v="2"/>
    <x v="1"/>
    <x v="1"/>
    <m/>
    <x v="1"/>
    <s v="None"/>
    <n v="388"/>
    <n v="76"/>
    <n v="190"/>
    <n v="198"/>
    <n v="33"/>
    <n v="23"/>
    <n v="78"/>
    <n v="86"/>
    <n v="67"/>
    <n v="74"/>
    <n v="12"/>
    <n v="15"/>
    <m/>
    <m/>
    <m/>
    <m/>
  </r>
  <r>
    <x v="5"/>
    <s v="SS08"/>
    <x v="27"/>
    <s v="SS0805"/>
    <s v="Tonj"/>
    <x v="91"/>
    <m/>
    <x v="2"/>
    <x v="1"/>
    <x v="1"/>
    <m/>
    <x v="1"/>
    <s v="None"/>
    <n v="1221"/>
    <n v="218"/>
    <n v="599"/>
    <n v="622"/>
    <n v="103"/>
    <n v="73"/>
    <n v="248"/>
    <n v="267"/>
    <n v="210"/>
    <n v="233"/>
    <n v="38"/>
    <n v="49"/>
    <m/>
    <m/>
    <m/>
    <m/>
  </r>
  <r>
    <x v="5"/>
    <s v="SS08"/>
    <x v="28"/>
    <s v="SS0806"/>
    <s v="Wunrok"/>
    <x v="92"/>
    <s v="Wunrok (Abein Dau)"/>
    <x v="2"/>
    <x v="1"/>
    <x v="1"/>
    <m/>
    <x v="1"/>
    <s v="Project Ended"/>
    <n v="5795"/>
    <n v="1159"/>
    <n v="2749"/>
    <n v="3046"/>
    <n v="505"/>
    <n v="632"/>
    <n v="1145"/>
    <n v="1141"/>
    <n v="974"/>
    <n v="1130"/>
    <n v="125"/>
    <n v="143"/>
    <m/>
    <m/>
    <m/>
    <m/>
  </r>
  <r>
    <x v="5"/>
    <s v="SS08"/>
    <x v="28"/>
    <s v="SS0806"/>
    <s v="Aweng"/>
    <x v="93"/>
    <s v="Aweng IDP site"/>
    <x v="2"/>
    <x v="1"/>
    <x v="1"/>
    <m/>
    <x v="1"/>
    <s v="Project Ended"/>
    <n v="3653"/>
    <n v="741"/>
    <n v="1733"/>
    <n v="1920"/>
    <n v="318"/>
    <n v="398"/>
    <n v="722"/>
    <n v="720"/>
    <n v="614"/>
    <n v="712"/>
    <n v="79"/>
    <n v="90"/>
    <n v="68"/>
    <n v="24"/>
    <m/>
    <m/>
  </r>
  <r>
    <x v="5"/>
    <s v="SS08"/>
    <x v="28"/>
    <s v="SS0806"/>
    <s v="Wunrok"/>
    <x v="94"/>
    <m/>
    <x v="2"/>
    <x v="1"/>
    <x v="1"/>
    <m/>
    <x v="1"/>
    <s v="None"/>
    <n v="1768"/>
    <n v="340"/>
    <n v="839"/>
    <n v="929"/>
    <n v="154"/>
    <n v="193"/>
    <n v="350"/>
    <n v="348"/>
    <n v="297"/>
    <n v="345"/>
    <n v="38"/>
    <n v="43"/>
    <m/>
    <m/>
    <m/>
    <m/>
  </r>
  <r>
    <x v="5"/>
    <s v="SS08"/>
    <x v="28"/>
    <s v="SS0806"/>
    <s v="Turalei"/>
    <x v="95"/>
    <s v="Majak Aher IDP site"/>
    <x v="2"/>
    <x v="1"/>
    <x v="1"/>
    <m/>
    <x v="1"/>
    <s v="Project Ended"/>
    <n v="9087"/>
    <n v="1829"/>
    <n v="4311"/>
    <n v="4776"/>
    <n v="791"/>
    <n v="990"/>
    <n v="1797"/>
    <n v="1790"/>
    <n v="1527"/>
    <n v="1772"/>
    <n v="196"/>
    <n v="224"/>
    <n v="87"/>
    <n v="29"/>
    <m/>
    <m/>
  </r>
  <r>
    <x v="5"/>
    <s v="SS08"/>
    <x v="28"/>
    <s v="SS0806"/>
    <s v="Aweng"/>
    <x v="96"/>
    <m/>
    <x v="2"/>
    <x v="1"/>
    <x v="1"/>
    <m/>
    <x v="1"/>
    <s v="Project Ended"/>
    <n v="5506"/>
    <n v="1110"/>
    <n v="2612"/>
    <n v="2894"/>
    <n v="480"/>
    <n v="600"/>
    <n v="1088"/>
    <n v="1085"/>
    <n v="925"/>
    <n v="1074"/>
    <n v="119"/>
    <n v="135"/>
    <n v="91"/>
    <n v="27"/>
    <m/>
    <m/>
  </r>
  <r>
    <x v="5"/>
    <s v="SS08"/>
    <x v="28"/>
    <s v="SS0806"/>
    <s v="Ajak Kuac"/>
    <x v="97"/>
    <m/>
    <x v="2"/>
    <x v="1"/>
    <x v="1"/>
    <m/>
    <x v="1"/>
    <s v="None"/>
    <n v="3798"/>
    <n v="870"/>
    <n v="1802"/>
    <n v="1996"/>
    <n v="331"/>
    <n v="414"/>
    <n v="751"/>
    <n v="748"/>
    <n v="638"/>
    <n v="741"/>
    <n v="82"/>
    <n v="93"/>
    <m/>
    <m/>
    <m/>
    <m/>
  </r>
  <r>
    <x v="5"/>
    <s v="SS08"/>
    <x v="28"/>
    <s v="SS0806"/>
    <s v="Wunrok"/>
    <x v="98"/>
    <s v="Mayen Abun IDP site"/>
    <x v="2"/>
    <x v="1"/>
    <x v="1"/>
    <m/>
    <x v="1"/>
    <s v="Project Ended"/>
    <n v="15153"/>
    <n v="3037"/>
    <n v="7189"/>
    <n v="7964"/>
    <n v="1320"/>
    <n v="1652"/>
    <n v="2996"/>
    <n v="2984"/>
    <n v="2546"/>
    <n v="2955"/>
    <n v="327"/>
    <n v="373"/>
    <n v="58"/>
    <n v="18"/>
    <m/>
    <m/>
  </r>
  <r>
    <x v="5"/>
    <s v="SS08"/>
    <x v="28"/>
    <s v="SS0806"/>
    <s v="Turalei"/>
    <x v="99"/>
    <s v="Nyindeng Ayuel IDP site"/>
    <x v="2"/>
    <x v="1"/>
    <x v="1"/>
    <m/>
    <x v="1"/>
    <s v="Project Ended"/>
    <n v="26723"/>
    <n v="5353"/>
    <n v="12677"/>
    <n v="14046"/>
    <n v="2328"/>
    <n v="2913"/>
    <n v="5283"/>
    <n v="5265"/>
    <n v="4489"/>
    <n v="5211"/>
    <n v="577"/>
    <n v="657"/>
    <n v="63"/>
    <n v="21"/>
    <m/>
    <m/>
  </r>
  <r>
    <x v="5"/>
    <s v="SS08"/>
    <x v="28"/>
    <s v="SS0806"/>
    <s v="Aweng"/>
    <x v="100"/>
    <m/>
    <x v="2"/>
    <x v="1"/>
    <x v="1"/>
    <m/>
    <x v="1"/>
    <s v="None"/>
    <n v="2831"/>
    <n v="555"/>
    <n v="1343"/>
    <n v="1488"/>
    <n v="247"/>
    <n v="309"/>
    <n v="559"/>
    <n v="557"/>
    <n v="476"/>
    <n v="552"/>
    <n v="61"/>
    <n v="70"/>
    <m/>
    <m/>
    <m/>
    <m/>
  </r>
  <r>
    <x v="5"/>
    <s v="SS08"/>
    <x v="28"/>
    <s v="SS0806"/>
    <s v="Turalei"/>
    <x v="101"/>
    <m/>
    <x v="2"/>
    <x v="1"/>
    <x v="1"/>
    <m/>
    <x v="1"/>
    <s v="None"/>
    <n v="196"/>
    <n v="35"/>
    <n v="93"/>
    <n v="103"/>
    <n v="17"/>
    <n v="21"/>
    <n v="39"/>
    <n v="39"/>
    <n v="33"/>
    <n v="38"/>
    <n v="4"/>
    <n v="5"/>
    <m/>
    <m/>
    <m/>
    <m/>
  </r>
  <r>
    <x v="5"/>
    <s v="SS08"/>
    <x v="28"/>
    <s v="SS0806"/>
    <s v="Akoc"/>
    <x v="102"/>
    <m/>
    <x v="2"/>
    <x v="1"/>
    <x v="1"/>
    <m/>
    <x v="1"/>
    <s v="None"/>
    <n v="1347"/>
    <n v="719"/>
    <n v="639"/>
    <n v="708"/>
    <n v="117"/>
    <n v="147"/>
    <n v="267"/>
    <n v="265"/>
    <n v="226"/>
    <n v="263"/>
    <n v="29"/>
    <n v="33"/>
    <m/>
    <m/>
    <m/>
    <m/>
  </r>
  <r>
    <x v="6"/>
    <s v="SS09"/>
    <x v="29"/>
    <s v="SS0903"/>
    <s v="Wau South"/>
    <x v="103"/>
    <s v="Hai Masna collective center"/>
    <x v="0"/>
    <x v="0"/>
    <x v="5"/>
    <m/>
    <x v="0"/>
    <s v="On-going"/>
    <n v="2996"/>
    <n v="736"/>
    <n v="1402"/>
    <n v="1594"/>
    <n v="177"/>
    <n v="257"/>
    <n v="518"/>
    <n v="550"/>
    <n v="545"/>
    <n v="686"/>
    <n v="162"/>
    <n v="101"/>
    <m/>
    <m/>
    <m/>
    <m/>
  </r>
  <r>
    <x v="6"/>
    <s v="SS09"/>
    <x v="29"/>
    <s v="SS0903"/>
    <s v="Wau North"/>
    <x v="104"/>
    <s v="Naivasha IDP site"/>
    <x v="1"/>
    <x v="0"/>
    <x v="5"/>
    <m/>
    <x v="0"/>
    <s v="On-going"/>
    <n v="7000"/>
    <n v="1726"/>
    <n v="3277"/>
    <n v="3723"/>
    <n v="413"/>
    <n v="601"/>
    <n v="1211"/>
    <n v="1285"/>
    <n v="1274"/>
    <n v="1602"/>
    <n v="379"/>
    <n v="235"/>
    <m/>
    <m/>
    <m/>
    <m/>
  </r>
  <r>
    <x v="7"/>
    <s v="SS10"/>
    <x v="30"/>
    <s v="SS1001"/>
    <s v="Bagidi"/>
    <x v="105"/>
    <m/>
    <x v="2"/>
    <x v="1"/>
    <x v="0"/>
    <m/>
    <x v="1"/>
    <s v="None"/>
    <n v="1250"/>
    <n v="250"/>
    <n v="670"/>
    <n v="580"/>
    <n v="111"/>
    <n v="83"/>
    <n v="259"/>
    <n v="214"/>
    <n v="278"/>
    <n v="256"/>
    <n v="22"/>
    <n v="27"/>
    <m/>
    <m/>
    <m/>
    <m/>
  </r>
  <r>
    <x v="7"/>
    <s v="SS10"/>
    <x v="30"/>
    <s v="SS1001"/>
    <s v="Bambaraze"/>
    <x v="106"/>
    <m/>
    <x v="2"/>
    <x v="1"/>
    <x v="0"/>
    <m/>
    <x v="1"/>
    <s v="None"/>
    <n v="545"/>
    <n v="109"/>
    <n v="292"/>
    <n v="253"/>
    <n v="48"/>
    <n v="36"/>
    <n v="113"/>
    <n v="93"/>
    <n v="121"/>
    <n v="112"/>
    <n v="10"/>
    <n v="12"/>
    <m/>
    <m/>
    <m/>
    <m/>
  </r>
  <r>
    <x v="7"/>
    <s v="SS10"/>
    <x v="30"/>
    <s v="SS1001"/>
    <s v="Bariguna"/>
    <x v="107"/>
    <m/>
    <x v="2"/>
    <x v="1"/>
    <x v="0"/>
    <m/>
    <x v="1"/>
    <s v="None"/>
    <n v="1125"/>
    <n v="225"/>
    <n v="603"/>
    <n v="522"/>
    <n v="100"/>
    <n v="74"/>
    <n v="233"/>
    <n v="192"/>
    <n v="250"/>
    <n v="231"/>
    <n v="20"/>
    <n v="25"/>
    <m/>
    <m/>
    <m/>
    <m/>
  </r>
  <r>
    <x v="7"/>
    <s v="SS10"/>
    <x v="30"/>
    <s v="SS1001"/>
    <s v="Manzizi"/>
    <x v="108"/>
    <m/>
    <x v="2"/>
    <x v="1"/>
    <x v="0"/>
    <m/>
    <x v="1"/>
    <s v="None"/>
    <n v="595"/>
    <n v="119"/>
    <n v="319"/>
    <n v="276"/>
    <n v="53"/>
    <n v="39"/>
    <n v="123"/>
    <n v="102"/>
    <n v="133"/>
    <n v="122"/>
    <n v="10"/>
    <n v="13"/>
    <m/>
    <m/>
    <m/>
    <m/>
  </r>
  <r>
    <x v="7"/>
    <s v="SS10"/>
    <x v="30"/>
    <s v="SS1001"/>
    <s v="Ezo Centre"/>
    <x v="109"/>
    <m/>
    <x v="2"/>
    <x v="1"/>
    <x v="0"/>
    <m/>
    <x v="1"/>
    <s v="None"/>
    <n v="4075"/>
    <n v="815"/>
    <n v="2185"/>
    <n v="1890"/>
    <n v="361"/>
    <n v="269"/>
    <n v="844"/>
    <n v="697"/>
    <n v="908"/>
    <n v="835"/>
    <n v="72"/>
    <n v="89"/>
    <m/>
    <m/>
    <m/>
    <m/>
  </r>
  <r>
    <x v="7"/>
    <s v="SS10"/>
    <x v="30"/>
    <s v="SS1001"/>
    <s v="Nambia"/>
    <x v="110"/>
    <m/>
    <x v="2"/>
    <x v="1"/>
    <x v="0"/>
    <m/>
    <x v="1"/>
    <s v="None"/>
    <n v="435"/>
    <n v="87"/>
    <n v="233"/>
    <n v="202"/>
    <n v="39"/>
    <n v="29"/>
    <n v="90"/>
    <n v="74"/>
    <n v="96"/>
    <n v="90"/>
    <n v="8"/>
    <n v="9"/>
    <m/>
    <m/>
    <m/>
    <m/>
  </r>
  <r>
    <x v="7"/>
    <s v="SS10"/>
    <x v="30"/>
    <s v="SS1001"/>
    <s v="Ezo Centre"/>
    <x v="111"/>
    <m/>
    <x v="2"/>
    <x v="1"/>
    <x v="0"/>
    <m/>
    <x v="1"/>
    <s v="None"/>
    <n v="3635"/>
    <n v="727"/>
    <n v="1949"/>
    <n v="1686"/>
    <n v="322"/>
    <n v="240"/>
    <n v="752"/>
    <n v="622"/>
    <n v="811"/>
    <n v="745"/>
    <n v="64"/>
    <n v="79"/>
    <m/>
    <m/>
    <m/>
    <m/>
  </r>
  <r>
    <x v="7"/>
    <s v="SS10"/>
    <x v="31"/>
    <s v="SS1005"/>
    <s v="Mundri"/>
    <x v="112"/>
    <m/>
    <x v="2"/>
    <x v="1"/>
    <x v="1"/>
    <m/>
    <x v="1"/>
    <s v="None"/>
    <n v="195"/>
    <n v="39"/>
    <n v="100"/>
    <n v="95"/>
    <n v="21"/>
    <n v="16"/>
    <n v="39"/>
    <n v="34"/>
    <n v="34"/>
    <n v="38"/>
    <n v="6"/>
    <n v="7"/>
    <m/>
    <m/>
    <m/>
    <m/>
  </r>
  <r>
    <x v="7"/>
    <s v="SS10"/>
    <x v="32"/>
    <s v="SS1006"/>
    <s v="Kila"/>
    <x v="113"/>
    <m/>
    <x v="2"/>
    <x v="1"/>
    <x v="0"/>
    <m/>
    <x v="1"/>
    <s v="None"/>
    <n v="15660"/>
    <n v="2610"/>
    <n v="7526"/>
    <n v="8134"/>
    <n v="941"/>
    <n v="910"/>
    <n v="2757"/>
    <n v="2251"/>
    <n v="3445"/>
    <n v="4855"/>
    <n v="383"/>
    <n v="118"/>
    <m/>
    <m/>
    <m/>
    <m/>
  </r>
  <r>
    <x v="7"/>
    <s v="SS10"/>
    <x v="32"/>
    <s v="SS1006"/>
    <s v="Mvolo"/>
    <x v="114"/>
    <m/>
    <x v="2"/>
    <x v="1"/>
    <x v="0"/>
    <m/>
    <x v="1"/>
    <s v="None"/>
    <n v="3065"/>
    <n v="512"/>
    <n v="1473"/>
    <n v="1592"/>
    <n v="184"/>
    <n v="178"/>
    <n v="539"/>
    <n v="441"/>
    <n v="675"/>
    <n v="950"/>
    <n v="75"/>
    <n v="23"/>
    <n v="563"/>
    <n v="95"/>
    <m/>
    <m/>
  </r>
  <r>
    <x v="7"/>
    <s v="SS10"/>
    <x v="32"/>
    <s v="SS1006"/>
    <s v="Yeri"/>
    <x v="115"/>
    <m/>
    <x v="2"/>
    <x v="1"/>
    <x v="0"/>
    <m/>
    <x v="1"/>
    <s v="None"/>
    <n v="29646"/>
    <n v="4941"/>
    <n v="14247"/>
    <n v="15399"/>
    <n v="1782"/>
    <n v="1722"/>
    <n v="5218"/>
    <n v="4263"/>
    <n v="6522"/>
    <n v="9190"/>
    <n v="725"/>
    <n v="224"/>
    <m/>
    <m/>
    <m/>
    <m/>
  </r>
  <r>
    <x v="7"/>
    <s v="SS10"/>
    <x v="33"/>
    <s v="SS1007"/>
    <s v="Nagero"/>
    <x v="116"/>
    <m/>
    <x v="2"/>
    <x v="1"/>
    <x v="1"/>
    <m/>
    <x v="1"/>
    <s v="None"/>
    <n v="7224"/>
    <n v="1204"/>
    <n v="3486"/>
    <n v="3738"/>
    <n v="681"/>
    <n v="816"/>
    <n v="1235"/>
    <n v="1185"/>
    <n v="1293"/>
    <n v="1560"/>
    <n v="277"/>
    <n v="177"/>
    <m/>
    <m/>
    <m/>
    <m/>
  </r>
  <r>
    <x v="7"/>
    <s v="SS10"/>
    <x v="34"/>
    <s v="SS1009"/>
    <s v="Tambura"/>
    <x v="117"/>
    <m/>
    <x v="2"/>
    <x v="1"/>
    <x v="0"/>
    <m/>
    <x v="1"/>
    <s v="None"/>
    <n v="2076"/>
    <n v="346"/>
    <n v="1055"/>
    <n v="1021"/>
    <n v="212"/>
    <n v="212"/>
    <n v="353"/>
    <n v="303"/>
    <n v="463"/>
    <n v="465"/>
    <n v="27"/>
    <n v="41"/>
    <m/>
    <m/>
    <m/>
    <m/>
  </r>
  <r>
    <x v="7"/>
    <s v="SS10"/>
    <x v="34"/>
    <s v="SS1009"/>
    <s v="Source Yubu"/>
    <x v="118"/>
    <m/>
    <x v="2"/>
    <x v="1"/>
    <x v="0"/>
    <m/>
    <x v="1"/>
    <s v="None"/>
    <n v="530"/>
    <n v="87"/>
    <n v="269"/>
    <n v="261"/>
    <n v="54"/>
    <n v="54"/>
    <n v="90"/>
    <n v="77"/>
    <n v="118"/>
    <n v="120"/>
    <n v="7"/>
    <n v="10"/>
    <m/>
    <m/>
    <m/>
    <m/>
  </r>
  <r>
    <x v="7"/>
    <s v="SS10"/>
    <x v="34"/>
    <s v="SS1009"/>
    <s v="Source Yubu"/>
    <x v="119"/>
    <m/>
    <x v="2"/>
    <x v="1"/>
    <x v="0"/>
    <m/>
    <x v="1"/>
    <s v="None"/>
    <n v="1788"/>
    <n v="297"/>
    <n v="909"/>
    <n v="879"/>
    <n v="183"/>
    <n v="182"/>
    <n v="304"/>
    <n v="261"/>
    <n v="398"/>
    <n v="401"/>
    <n v="24"/>
    <n v="35"/>
    <m/>
    <m/>
    <m/>
    <m/>
  </r>
  <r>
    <x v="7"/>
    <s v="SS10"/>
    <x v="35"/>
    <s v="SS1008"/>
    <s v="Nzara"/>
    <x v="120"/>
    <m/>
    <x v="2"/>
    <x v="0"/>
    <x v="0"/>
    <s v="DRC"/>
    <x v="2"/>
    <s v="Completed"/>
    <n v="5831"/>
    <n v="658"/>
    <n v="2750"/>
    <n v="3081"/>
    <n v="777"/>
    <n v="866"/>
    <n v="1007"/>
    <n v="1033"/>
    <n v="826"/>
    <n v="959"/>
    <n v="140"/>
    <n v="223"/>
    <n v="714"/>
    <n v="119"/>
    <n v="312"/>
    <n v="52"/>
  </r>
  <r>
    <x v="7"/>
    <s v="SS10"/>
    <x v="34"/>
    <s v="SS1009"/>
    <s v="Tambura"/>
    <x v="121"/>
    <m/>
    <x v="2"/>
    <x v="1"/>
    <x v="1"/>
    <m/>
    <x v="1"/>
    <s v="None"/>
    <n v="1240"/>
    <n v="206"/>
    <n v="630"/>
    <n v="610"/>
    <n v="127"/>
    <n v="126"/>
    <n v="211"/>
    <n v="181"/>
    <n v="276"/>
    <n v="279"/>
    <n v="16"/>
    <n v="2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DD229-1C5D-4862-A830-E29139798556}" name="PivotTable6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CCM Agency">
  <location ref="J46:M53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3"/>
        <item x="4"/>
        <item x="5"/>
        <item x="1"/>
        <item x="0"/>
        <item x="2"/>
        <item m="1" x="6"/>
        <item t="default"/>
      </items>
    </pivotField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7">
    <format dxfId="718">
      <pivotArea grandRow="1" outline="0" collapsedLevelsAreSubtotals="1" fieldPosition="0"/>
    </format>
    <format dxfId="719">
      <pivotArea outline="0" collapsedLevelsAreSubtotals="1" fieldPosition="0"/>
    </format>
    <format dxfId="720">
      <pivotArea outline="0" collapsedLevelsAreSubtotals="1" fieldPosition="0"/>
    </format>
    <format dxfId="7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2">
      <pivotArea field="9" type="button" dataOnly="0" labelOnly="1" outline="0" axis="axisRow" fieldPosition="0"/>
    </format>
    <format dxfId="7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4">
      <pivotArea field="9" type="button" dataOnly="0" labelOnly="1" outline="0" axis="axisRow" fieldPosition="0"/>
    </format>
    <format dxfId="7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6">
      <pivotArea type="all" dataOnly="0" outline="0" fieldPosition="0"/>
    </format>
    <format dxfId="727">
      <pivotArea outline="0" collapsedLevelsAreSubtotals="1" fieldPosition="0"/>
    </format>
    <format dxfId="728">
      <pivotArea field="9" type="button" dataOnly="0" labelOnly="1" outline="0" axis="axisRow" fieldPosition="0"/>
    </format>
    <format dxfId="729">
      <pivotArea dataOnly="0" labelOnly="1" fieldPosition="0">
        <references count="1">
          <reference field="9" count="0"/>
        </references>
      </pivotArea>
    </format>
    <format dxfId="730">
      <pivotArea dataOnly="0" labelOnly="1" grandRow="1" outline="0" fieldPosition="0"/>
    </format>
    <format dxfId="7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2">
      <pivotArea type="all" dataOnly="0" outline="0" fieldPosition="0"/>
    </format>
    <format dxfId="733">
      <pivotArea outline="0" collapsedLevelsAreSubtotals="1" fieldPosition="0"/>
    </format>
    <format dxfId="734">
      <pivotArea field="9" type="button" dataOnly="0" labelOnly="1" outline="0" axis="axisRow" fieldPosition="0"/>
    </format>
    <format dxfId="735">
      <pivotArea dataOnly="0" labelOnly="1" fieldPosition="0">
        <references count="1">
          <reference field="9" count="0"/>
        </references>
      </pivotArea>
    </format>
    <format dxfId="736">
      <pivotArea dataOnly="0" labelOnly="1" grandRow="1" outline="0" fieldPosition="0"/>
    </format>
    <format dxfId="73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8">
      <pivotArea type="all" dataOnly="0" outline="0" fieldPosition="0"/>
    </format>
    <format dxfId="739">
      <pivotArea outline="0" collapsedLevelsAreSubtotals="1" fieldPosition="0"/>
    </format>
    <format dxfId="740">
      <pivotArea field="9" type="button" dataOnly="0" labelOnly="1" outline="0" axis="axisRow" fieldPosition="0"/>
    </format>
    <format dxfId="741">
      <pivotArea dataOnly="0" labelOnly="1" fieldPosition="0">
        <references count="1">
          <reference field="9" count="0"/>
        </references>
      </pivotArea>
    </format>
    <format dxfId="742">
      <pivotArea dataOnly="0" labelOnly="1" grandRow="1" outline="0" fieldPosition="0"/>
    </format>
    <format dxfId="7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44">
      <pivotArea outline="0" collapsedLevelsAreSubtotals="1" fieldPosition="0"/>
    </format>
    <format dxfId="74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74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747">
      <pivotArea type="all" dataOnly="0" outline="0" fieldPosition="0"/>
    </format>
    <format dxfId="748">
      <pivotArea outline="0" collapsedLevelsAreSubtotals="1" fieldPosition="0"/>
    </format>
    <format dxfId="749">
      <pivotArea field="9" type="button" dataOnly="0" labelOnly="1" outline="0" axis="axisRow" fieldPosition="0"/>
    </format>
    <format dxfId="750">
      <pivotArea dataOnly="0" labelOnly="1" fieldPosition="0">
        <references count="1">
          <reference field="9" count="0"/>
        </references>
      </pivotArea>
    </format>
    <format dxfId="751">
      <pivotArea dataOnly="0" labelOnly="1" grandRow="1" outline="0" fieldPosition="0"/>
    </format>
    <format dxfId="75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53">
      <pivotArea dataOnly="0" grandRow="1" axis="axisRow" fieldPosition="0"/>
    </format>
    <format dxfId="754">
      <pivotArea dataOnly="0" grandRow="1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2DEE4-2F20-4DB1-8C96-27BAE55F43F4}" name="PivotTable5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anaged">
  <location ref="J41:M44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8">
    <format dxfId="680">
      <pivotArea grandRow="1" outline="0" collapsedLevelsAreSubtotals="1" fieldPosition="0"/>
    </format>
    <format dxfId="681">
      <pivotArea outline="0" collapsedLevelsAreSubtotals="1" fieldPosition="0"/>
    </format>
    <format dxfId="682">
      <pivotArea outline="0" collapsedLevelsAreSubtotals="1" fieldPosition="0"/>
    </format>
    <format dxfId="68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4">
      <pivotArea field="8" type="button" dataOnly="0" labelOnly="1" outline="0" axis="axisRow" fieldPosition="0"/>
    </format>
    <format dxfId="6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6">
      <pivotArea field="8" type="button" dataOnly="0" labelOnly="1" outline="0" axis="axisRow" fieldPosition="0"/>
    </format>
    <format dxfId="68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8">
      <pivotArea type="all" dataOnly="0" outline="0" fieldPosition="0"/>
    </format>
    <format dxfId="689">
      <pivotArea outline="0" collapsedLevelsAreSubtotals="1" fieldPosition="0"/>
    </format>
    <format dxfId="690">
      <pivotArea field="8" type="button" dataOnly="0" labelOnly="1" outline="0" axis="axisRow" fieldPosition="0"/>
    </format>
    <format dxfId="691">
      <pivotArea dataOnly="0" labelOnly="1" fieldPosition="0">
        <references count="1">
          <reference field="8" count="0"/>
        </references>
      </pivotArea>
    </format>
    <format dxfId="692">
      <pivotArea dataOnly="0" labelOnly="1" grandRow="1" outline="0" fieldPosition="0"/>
    </format>
    <format dxfId="69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94">
      <pivotArea type="all" dataOnly="0" outline="0" fieldPosition="0"/>
    </format>
    <format dxfId="695">
      <pivotArea outline="0" collapsedLevelsAreSubtotals="1" fieldPosition="0"/>
    </format>
    <format dxfId="696">
      <pivotArea field="8" type="button" dataOnly="0" labelOnly="1" outline="0" axis="axisRow" fieldPosition="0"/>
    </format>
    <format dxfId="697">
      <pivotArea dataOnly="0" labelOnly="1" fieldPosition="0">
        <references count="1">
          <reference field="8" count="0"/>
        </references>
      </pivotArea>
    </format>
    <format dxfId="698">
      <pivotArea dataOnly="0" labelOnly="1" grandRow="1" outline="0" fieldPosition="0"/>
    </format>
    <format dxfId="6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00">
      <pivotArea type="all" dataOnly="0" outline="0" fieldPosition="0"/>
    </format>
    <format dxfId="701">
      <pivotArea outline="0" collapsedLevelsAreSubtotals="1" fieldPosition="0"/>
    </format>
    <format dxfId="702">
      <pivotArea field="8" type="button" dataOnly="0" labelOnly="1" outline="0" axis="axisRow" fieldPosition="0"/>
    </format>
    <format dxfId="703">
      <pivotArea dataOnly="0" labelOnly="1" fieldPosition="0">
        <references count="1">
          <reference field="8" count="0"/>
        </references>
      </pivotArea>
    </format>
    <format dxfId="704">
      <pivotArea dataOnly="0" labelOnly="1" grandRow="1" outline="0" fieldPosition="0"/>
    </format>
    <format dxfId="7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06">
      <pivotArea outline="0" collapsedLevelsAreSubtotals="1" fieldPosition="0"/>
    </format>
    <format dxfId="70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708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709">
      <pivotArea type="all" dataOnly="0" outline="0" fieldPosition="0"/>
    </format>
    <format dxfId="710">
      <pivotArea outline="0" collapsedLevelsAreSubtotals="1" fieldPosition="0"/>
    </format>
    <format dxfId="711">
      <pivotArea field="8" type="button" dataOnly="0" labelOnly="1" outline="0" axis="axisRow" fieldPosition="0"/>
    </format>
    <format dxfId="712">
      <pivotArea dataOnly="0" labelOnly="1" fieldPosition="0">
        <references count="1">
          <reference field="8" count="0"/>
        </references>
      </pivotArea>
    </format>
    <format dxfId="713">
      <pivotArea dataOnly="0" labelOnly="1" grandRow="1" outline="0" fieldPosition="0"/>
    </format>
    <format dxfId="7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15">
      <pivotArea dataOnly="0" grandRow="1" axis="axisRow" fieldPosition="0"/>
    </format>
    <format dxfId="716">
      <pivotArea dataOnly="0" grandRow="1" fieldPosition="0"/>
    </format>
    <format dxfId="717">
      <pivotArea dataOnly="0" fieldPosition="0">
        <references count="1">
          <reference field="8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A08881-6C59-46D9-A261-825A1064A0EC}" name="PivotTable8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 by State">
  <location ref="E15:H60" firstHeaderRow="0" firstDataRow="1" firstDataCol="1"/>
  <pivotFields count="29">
    <pivotField axis="axisRow" showAll="0">
      <items count="11">
        <item x="0"/>
        <item x="1"/>
        <item x="2"/>
        <item m="1" x="8"/>
        <item x="3"/>
        <item x="4"/>
        <item x="5"/>
        <item x="6"/>
        <item x="7"/>
        <item m="1" x="9"/>
        <item t="default"/>
      </items>
    </pivotField>
    <pivotField showAll="0"/>
    <pivotField axis="axisRow" showAll="0">
      <items count="44">
        <item x="3"/>
        <item m="1" x="37"/>
        <item m="1" x="38"/>
        <item x="10"/>
        <item x="16"/>
        <item x="4"/>
        <item x="5"/>
        <item x="30"/>
        <item x="6"/>
        <item x="17"/>
        <item x="24"/>
        <item x="12"/>
        <item x="0"/>
        <item m="1" x="39"/>
        <item x="13"/>
        <item x="18"/>
        <item x="19"/>
        <item x="20"/>
        <item x="14"/>
        <item x="21"/>
        <item x="31"/>
        <item x="32"/>
        <item x="33"/>
        <item x="7"/>
        <item m="1" x="40"/>
        <item x="22"/>
        <item x="8"/>
        <item m="1" x="42"/>
        <item x="15"/>
        <item x="11"/>
        <item x="34"/>
        <item x="1"/>
        <item x="25"/>
        <item x="26"/>
        <item x="27"/>
        <item x="28"/>
        <item x="23"/>
        <item x="9"/>
        <item x="29"/>
        <item x="2"/>
        <item m="1" x="41"/>
        <item x="35"/>
        <item m="1" x="36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2">
    <field x="0"/>
    <field x="2"/>
  </rowFields>
  <rowItems count="45">
    <i>
      <x/>
    </i>
    <i r="1">
      <x v="12"/>
    </i>
    <i r="1">
      <x v="31"/>
    </i>
    <i r="1">
      <x v="39"/>
    </i>
    <i>
      <x v="1"/>
    </i>
    <i r="1"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</i>
    <i r="1">
      <x v="3"/>
    </i>
    <i r="1">
      <x v="29"/>
    </i>
    <i>
      <x v="4"/>
    </i>
    <i r="1">
      <x v="11"/>
    </i>
    <i r="1">
      <x v="14"/>
    </i>
    <i r="1">
      <x v="18"/>
    </i>
    <i r="1">
      <x v="28"/>
    </i>
    <i>
      <x v="5"/>
    </i>
    <i r="1"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36"/>
    </i>
    <i>
      <x v="6"/>
    </i>
    <i r="1">
      <x v="10"/>
    </i>
    <i r="1">
      <x v="32"/>
    </i>
    <i r="1">
      <x v="33"/>
    </i>
    <i r="1">
      <x v="34"/>
    </i>
    <i r="1">
      <x v="35"/>
    </i>
    <i>
      <x v="7"/>
    </i>
    <i r="1">
      <x v="38"/>
    </i>
    <i>
      <x v="8"/>
    </i>
    <i r="1">
      <x v="7"/>
    </i>
    <i r="1">
      <x v="20"/>
    </i>
    <i r="1">
      <x v="21"/>
    </i>
    <i r="1">
      <x v="22"/>
    </i>
    <i r="1">
      <x v="30"/>
    </i>
    <i r="1">
      <x v="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87">
    <format dxfId="593">
      <pivotArea grandRow="1" outline="0" collapsedLevelsAreSubtotals="1" fieldPosition="0"/>
    </format>
    <format dxfId="594">
      <pivotArea collapsedLevelsAreSubtotals="1" fieldPosition="0">
        <references count="1">
          <reference field="0" count="0"/>
        </references>
      </pivotArea>
    </format>
    <format dxfId="595">
      <pivotArea outline="0" collapsedLevelsAreSubtotals="1" fieldPosition="0"/>
    </format>
    <format dxfId="5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97">
      <pivotArea field="0" type="button" dataOnly="0" labelOnly="1" outline="0" axis="axisRow" fieldPosition="0"/>
    </format>
    <format dxfId="59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99">
      <pivotArea field="0" type="button" dataOnly="0" labelOnly="1" outline="0" axis="axisRow" fieldPosition="0"/>
    </format>
    <format dxfId="6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01">
      <pivotArea type="all" dataOnly="0" outline="0" fieldPosition="0"/>
    </format>
    <format dxfId="602">
      <pivotArea outline="0" collapsedLevelsAreSubtotals="1" fieldPosition="0"/>
    </format>
    <format dxfId="603">
      <pivotArea field="0" type="button" dataOnly="0" labelOnly="1" outline="0" axis="axisRow" fieldPosition="0"/>
    </format>
    <format dxfId="604">
      <pivotArea dataOnly="0" labelOnly="1" fieldPosition="0">
        <references count="1">
          <reference field="0" count="0"/>
        </references>
      </pivotArea>
    </format>
    <format dxfId="605">
      <pivotArea dataOnly="0" labelOnly="1" grandRow="1" outline="0" fieldPosition="0"/>
    </format>
    <format dxfId="606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607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608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609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610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611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612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613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614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6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6">
      <pivotArea type="all" dataOnly="0" outline="0" fieldPosition="0"/>
    </format>
    <format dxfId="617">
      <pivotArea outline="0" collapsedLevelsAreSubtotals="1" fieldPosition="0"/>
    </format>
    <format dxfId="618">
      <pivotArea field="0" type="button" dataOnly="0" labelOnly="1" outline="0" axis="axisRow" fieldPosition="0"/>
    </format>
    <format dxfId="619">
      <pivotArea dataOnly="0" labelOnly="1" fieldPosition="0">
        <references count="1">
          <reference field="0" count="0"/>
        </references>
      </pivotArea>
    </format>
    <format dxfId="620">
      <pivotArea dataOnly="0" labelOnly="1" grandRow="1" outline="0" fieldPosition="0"/>
    </format>
    <format dxfId="621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622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623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624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625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626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627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628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629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6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31">
      <pivotArea type="all" dataOnly="0" outline="0" fieldPosition="0"/>
    </format>
    <format dxfId="632">
      <pivotArea outline="0" collapsedLevelsAreSubtotals="1" fieldPosition="0"/>
    </format>
    <format dxfId="633">
      <pivotArea field="0" type="button" dataOnly="0" labelOnly="1" outline="0" axis="axisRow" fieldPosition="0"/>
    </format>
    <format dxfId="634">
      <pivotArea dataOnly="0" labelOnly="1" fieldPosition="0">
        <references count="1">
          <reference field="0" count="0"/>
        </references>
      </pivotArea>
    </format>
    <format dxfId="635">
      <pivotArea dataOnly="0" labelOnly="1" grandRow="1" outline="0" fieldPosition="0"/>
    </format>
    <format dxfId="636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637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638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639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640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641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642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643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644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6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46">
      <pivotArea outline="0" collapsedLevelsAreSubtotals="1" fieldPosition="0"/>
    </format>
    <format dxfId="64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648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649">
      <pivotArea type="all" dataOnly="0" outline="0" fieldPosition="0"/>
    </format>
    <format dxfId="650">
      <pivotArea outline="0" collapsedLevelsAreSubtotals="1" fieldPosition="0"/>
    </format>
    <format dxfId="651">
      <pivotArea field="0" type="button" dataOnly="0" labelOnly="1" outline="0" axis="axisRow" fieldPosition="0"/>
    </format>
    <format dxfId="652">
      <pivotArea dataOnly="0" labelOnly="1" fieldPosition="0">
        <references count="1">
          <reference field="0" count="0"/>
        </references>
      </pivotArea>
    </format>
    <format dxfId="653">
      <pivotArea dataOnly="0" labelOnly="1" grandRow="1" outline="0" fieldPosition="0"/>
    </format>
    <format dxfId="654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655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656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657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658">
      <pivotArea dataOnly="0" labelOnly="1" fieldPosition="0">
        <references count="2">
          <reference field="0" count="1" selected="0">
            <x v="4"/>
          </reference>
          <reference field="2" count="4">
            <x v="11"/>
            <x v="14"/>
            <x v="18"/>
            <x v="28"/>
          </reference>
        </references>
      </pivotArea>
    </format>
    <format dxfId="659">
      <pivotArea dataOnly="0" labelOnly="1" fieldPosition="0">
        <references count="2">
          <reference field="0" count="1" selected="0">
            <x v="5"/>
          </reference>
          <reference field="2" count="8">
            <x v="4"/>
            <x v="9"/>
            <x v="15"/>
            <x v="16"/>
            <x v="17"/>
            <x v="19"/>
            <x v="25"/>
            <x v="36"/>
          </reference>
        </references>
      </pivotArea>
    </format>
    <format dxfId="660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661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662">
      <pivotArea dataOnly="0" labelOnly="1" fieldPosition="0">
        <references count="2">
          <reference field="0" count="1" selected="0">
            <x v="8"/>
          </reference>
          <reference field="2" count="6">
            <x v="7"/>
            <x v="20"/>
            <x v="21"/>
            <x v="22"/>
            <x v="30"/>
            <x v="41"/>
          </reference>
        </references>
      </pivotArea>
    </format>
    <format dxfId="66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64">
      <pivotArea dataOnly="0" grandRow="1" axis="axisRow" fieldPosition="0"/>
    </format>
    <format dxfId="665">
      <pivotArea dataOnly="0" grandRow="1" fieldPosition="0"/>
    </format>
    <format dxfId="666">
      <pivotArea dataOnly="0" fieldPosition="0">
        <references count="1">
          <reference field="2" count="3">
            <x v="12"/>
            <x v="31"/>
            <x v="39"/>
          </reference>
        </references>
      </pivotArea>
    </format>
    <format dxfId="667">
      <pivotArea dataOnly="0" fieldPosition="0">
        <references count="1">
          <reference field="0" count="1">
            <x v="0"/>
          </reference>
        </references>
      </pivotArea>
    </format>
    <format dxfId="668">
      <pivotArea dataOnly="0" fieldPosition="0">
        <references count="2">
          <reference field="0" count="1">
            <x v="2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69">
      <pivotArea dataOnly="0" fieldPosition="0">
        <references count="1">
          <reference field="0" count="1">
            <x v="2"/>
          </reference>
        </references>
      </pivotArea>
    </format>
    <format dxfId="670">
      <pivotArea dataOnly="0" fieldPosition="0">
        <references count="2">
          <reference field="0" count="1">
            <x v="0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71">
      <pivotArea dataOnly="0" fieldPosition="0">
        <references count="1">
          <reference field="0" count="1">
            <x v="0"/>
          </reference>
        </references>
      </pivotArea>
    </format>
    <format dxfId="672">
      <pivotArea dataOnly="0" fieldPosition="0">
        <references count="1">
          <reference field="0" count="1">
            <x v="2"/>
          </reference>
        </references>
      </pivotArea>
    </format>
    <format dxfId="673">
      <pivotArea dataOnly="0" fieldPosition="0">
        <references count="1">
          <reference field="2" count="2">
            <x v="3"/>
            <x v="29"/>
          </reference>
        </references>
      </pivotArea>
    </format>
    <format dxfId="674">
      <pivotArea dataOnly="0" fieldPosition="0">
        <references count="1">
          <reference field="2" count="4">
            <x v="11"/>
            <x v="14"/>
            <x v="18"/>
            <x v="28"/>
          </reference>
        </references>
      </pivotArea>
    </format>
    <format dxfId="675">
      <pivotArea dataOnly="0" fieldPosition="0">
        <references count="1">
          <reference field="0" count="1">
            <x v="4"/>
          </reference>
        </references>
      </pivotArea>
    </format>
    <format dxfId="676">
      <pivotArea dataOnly="0" fieldPosition="0">
        <references count="2">
          <reference field="0" count="1">
            <x v="6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77">
      <pivotArea dataOnly="0" fieldPosition="0">
        <references count="1">
          <reference field="0" count="1">
            <x v="6"/>
          </reference>
        </references>
      </pivotArea>
    </format>
    <format dxfId="678">
      <pivotArea dataOnly="0" fieldPosition="0">
        <references count="1">
          <reference field="0" count="1">
            <x v="8"/>
          </reference>
        </references>
      </pivotArea>
    </format>
    <format dxfId="679">
      <pivotArea dataOnly="0" fieldPosition="0">
        <references count="2">
          <reference field="0" count="1" selected="0">
            <x v="8"/>
          </reference>
          <reference field="2" count="6">
            <x v="7"/>
            <x v="20"/>
            <x v="21"/>
            <x v="22"/>
            <x v="30"/>
            <x v="4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F59AE-541D-4BBF-8018-0B7815025718}" name="PivotTable3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State">
  <location ref="J15:M24" firstHeaderRow="0" firstDataRow="1" firstDataCol="1"/>
  <pivotFields count="29">
    <pivotField axis="axisRow" showAll="0">
      <items count="11">
        <item x="0"/>
        <item x="1"/>
        <item x="2"/>
        <item m="1" x="8"/>
        <item x="3"/>
        <item x="4"/>
        <item x="5"/>
        <item x="6"/>
        <item x="7"/>
        <item m="1" x="9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8">
    <format dxfId="555">
      <pivotArea grandRow="1" outline="0" collapsedLevelsAreSubtotals="1" fieldPosition="0"/>
    </format>
    <format dxfId="556">
      <pivotArea collapsedLevelsAreSubtotals="1" fieldPosition="0">
        <references count="1">
          <reference field="0" count="0"/>
        </references>
      </pivotArea>
    </format>
    <format dxfId="557">
      <pivotArea outline="0" collapsedLevelsAreSubtotals="1" fieldPosition="0"/>
    </format>
    <format dxfId="5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9">
      <pivotArea field="0" type="button" dataOnly="0" labelOnly="1" outline="0" axis="axisRow" fieldPosition="0"/>
    </format>
    <format dxfId="56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1">
      <pivotArea field="0" type="button" dataOnly="0" labelOnly="1" outline="0" axis="axisRow" fieldPosition="0"/>
    </format>
    <format dxfId="5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3">
      <pivotArea type="all" dataOnly="0" outline="0" fieldPosition="0"/>
    </format>
    <format dxfId="564">
      <pivotArea outline="0" collapsedLevelsAreSubtotals="1" fieldPosition="0"/>
    </format>
    <format dxfId="565">
      <pivotArea field="0" type="button" dataOnly="0" labelOnly="1" outline="0" axis="axisRow" fieldPosition="0"/>
    </format>
    <format dxfId="566">
      <pivotArea dataOnly="0" labelOnly="1" fieldPosition="0">
        <references count="1">
          <reference field="0" count="0"/>
        </references>
      </pivotArea>
    </format>
    <format dxfId="567">
      <pivotArea dataOnly="0" labelOnly="1" grandRow="1" outline="0" fieldPosition="0"/>
    </format>
    <format dxfId="5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9">
      <pivotArea type="all" dataOnly="0" outline="0" fieldPosition="0"/>
    </format>
    <format dxfId="570">
      <pivotArea outline="0" collapsedLevelsAreSubtotals="1" fieldPosition="0"/>
    </format>
    <format dxfId="571">
      <pivotArea field="0" type="button" dataOnly="0" labelOnly="1" outline="0" axis="axisRow" fieldPosition="0"/>
    </format>
    <format dxfId="572">
      <pivotArea dataOnly="0" labelOnly="1" fieldPosition="0">
        <references count="1">
          <reference field="0" count="0"/>
        </references>
      </pivotArea>
    </format>
    <format dxfId="573">
      <pivotArea dataOnly="0" labelOnly="1" grandRow="1" outline="0" fieldPosition="0"/>
    </format>
    <format dxfId="5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5">
      <pivotArea type="all" dataOnly="0" outline="0" fieldPosition="0"/>
    </format>
    <format dxfId="576">
      <pivotArea outline="0" collapsedLevelsAreSubtotals="1" fieldPosition="0"/>
    </format>
    <format dxfId="577">
      <pivotArea field="0" type="button" dataOnly="0" labelOnly="1" outline="0" axis="axisRow" fieldPosition="0"/>
    </format>
    <format dxfId="578">
      <pivotArea dataOnly="0" labelOnly="1" fieldPosition="0">
        <references count="1">
          <reference field="0" count="0"/>
        </references>
      </pivotArea>
    </format>
    <format dxfId="579">
      <pivotArea dataOnly="0" labelOnly="1" grandRow="1" outline="0" fieldPosition="0"/>
    </format>
    <format dxfId="5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81">
      <pivotArea outline="0" collapsedLevelsAreSubtotals="1" fieldPosition="0"/>
    </format>
    <format dxfId="58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8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84">
      <pivotArea type="all" dataOnly="0" outline="0" fieldPosition="0"/>
    </format>
    <format dxfId="585">
      <pivotArea outline="0" collapsedLevelsAreSubtotals="1" fieldPosition="0"/>
    </format>
    <format dxfId="586">
      <pivotArea field="0" type="button" dataOnly="0" labelOnly="1" outline="0" axis="axisRow" fieldPosition="0"/>
    </format>
    <format dxfId="587">
      <pivotArea dataOnly="0" labelOnly="1" fieldPosition="0">
        <references count="1">
          <reference field="0" count="0"/>
        </references>
      </pivotArea>
    </format>
    <format dxfId="588">
      <pivotArea dataOnly="0" labelOnly="1" grandRow="1" outline="0" fieldPosition="0"/>
    </format>
    <format dxfId="5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90">
      <pivotArea grandRow="1" outline="0" collapsedLevelsAreSubtotals="1" fieldPosition="0"/>
    </format>
    <format dxfId="591">
      <pivotArea dataOnly="0" labelOnly="1" grandRow="1" outline="0" fieldPosition="0"/>
    </format>
    <format dxfId="592">
      <pivotArea dataOnly="0" grandRow="1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CC9EC-DB6D-48B0-8099-885DCFB6A8B0}" name="PivotTable9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County by State">
  <location ref="J56:N65" firstHeaderRow="0" firstDataRow="1" firstDataCol="1"/>
  <pivotFields count="29">
    <pivotField axis="axisRow" showAll="0" sortType="ascending">
      <items count="11">
        <item x="7"/>
        <item x="6"/>
        <item x="5"/>
        <item x="4"/>
        <item x="3"/>
        <item m="1" x="8"/>
        <item x="2"/>
        <item x="1"/>
        <item x="0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0"/>
  </rowFields>
  <rowItems count="9">
    <i>
      <x v="1"/>
    </i>
    <i>
      <x v="6"/>
    </i>
    <i>
      <x/>
    </i>
    <i>
      <x v="2"/>
    </i>
    <i>
      <x v="7"/>
    </i>
    <i>
      <x v="8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Total Population (Individuals)" fld="13" baseField="0" baseItem="0"/>
    <dataField name="Sum of Total Population (HH)" fld="14" baseField="0" baseItem="0"/>
    <dataField name="Percentage of Total Population (Individuals)" fld="13" showDataAs="percentOfTotal" baseField="0" baseItem="0" numFmtId="10"/>
    <dataField name="Percentage Total Population (HH)" fld="14" showDataAs="percentOfTotal" baseField="0" baseItem="0" numFmtId="10"/>
  </dataFields>
  <formats count="38">
    <format dxfId="517">
      <pivotArea grandRow="1" outline="0" collapsedLevelsAreSubtotals="1" fieldPosition="0"/>
    </format>
    <format dxfId="518">
      <pivotArea collapsedLevelsAreSubtotals="1" fieldPosition="0">
        <references count="1">
          <reference field="0" count="0"/>
        </references>
      </pivotArea>
    </format>
    <format dxfId="519">
      <pivotArea outline="0" collapsedLevelsAreSubtotals="1" fieldPosition="0"/>
    </format>
    <format dxfId="520">
      <pivotArea field="0" type="button" dataOnly="0" labelOnly="1" outline="0" axis="axisRow" fieldPosition="0"/>
    </format>
    <format dxfId="521">
      <pivotArea field="0" type="button" dataOnly="0" labelOnly="1" outline="0" axis="axisRow" fieldPosition="0"/>
    </format>
    <format dxfId="522">
      <pivotArea type="all" dataOnly="0" outline="0" fieldPosition="0"/>
    </format>
    <format dxfId="523">
      <pivotArea outline="0" collapsedLevelsAreSubtotals="1" fieldPosition="0"/>
    </format>
    <format dxfId="524">
      <pivotArea field="0" type="button" dataOnly="0" labelOnly="1" outline="0" axis="axisRow" fieldPosition="0"/>
    </format>
    <format dxfId="525">
      <pivotArea dataOnly="0" labelOnly="1" fieldPosition="0">
        <references count="1">
          <reference field="0" count="0"/>
        </references>
      </pivotArea>
    </format>
    <format dxfId="526">
      <pivotArea dataOnly="0" labelOnly="1" grandRow="1" outline="0" fieldPosition="0"/>
    </format>
    <format dxfId="527">
      <pivotArea type="all" dataOnly="0" outline="0" fieldPosition="0"/>
    </format>
    <format dxfId="528">
      <pivotArea outline="0" collapsedLevelsAreSubtotals="1" fieldPosition="0"/>
    </format>
    <format dxfId="529">
      <pivotArea field="0" type="button" dataOnly="0" labelOnly="1" outline="0" axis="axisRow" fieldPosition="0"/>
    </format>
    <format dxfId="530">
      <pivotArea dataOnly="0" labelOnly="1" fieldPosition="0">
        <references count="1">
          <reference field="0" count="0"/>
        </references>
      </pivotArea>
    </format>
    <format dxfId="531">
      <pivotArea dataOnly="0" labelOnly="1" grandRow="1" outline="0" fieldPosition="0"/>
    </format>
    <format dxfId="532">
      <pivotArea type="all" dataOnly="0" outline="0" fieldPosition="0"/>
    </format>
    <format dxfId="533">
      <pivotArea outline="0" collapsedLevelsAreSubtotals="1" fieldPosition="0"/>
    </format>
    <format dxfId="534">
      <pivotArea field="0" type="button" dataOnly="0" labelOnly="1" outline="0" axis="axisRow" fieldPosition="0"/>
    </format>
    <format dxfId="535">
      <pivotArea dataOnly="0" labelOnly="1" fieldPosition="0">
        <references count="1">
          <reference field="0" count="0"/>
        </references>
      </pivotArea>
    </format>
    <format dxfId="536">
      <pivotArea dataOnly="0" labelOnly="1" grandRow="1" outline="0" fieldPosition="0"/>
    </format>
    <format dxfId="537">
      <pivotArea outline="0" collapsedLevelsAreSubtotals="1" fieldPosition="0"/>
    </format>
    <format dxfId="5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0">
      <pivotArea dataOnly="0" outline="0" fieldPosition="0">
        <references count="1">
          <reference field="4294967294" count="1">
            <x v="2"/>
          </reference>
        </references>
      </pivotArea>
    </format>
    <format dxfId="54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4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43">
      <pivotArea outline="0" fieldPosition="0">
        <references count="1">
          <reference field="4294967294" count="1">
            <x v="3"/>
          </reference>
        </references>
      </pivotArea>
    </format>
    <format dxfId="54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4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46">
      <pivotArea dataOnly="0" outline="0" fieldPosition="0">
        <references count="1">
          <reference field="4294967294" count="1">
            <x v="3"/>
          </reference>
        </references>
      </pivotArea>
    </format>
    <format dxfId="547">
      <pivotArea dataOnly="0" grandRow="1" axis="axisRow" fieldPosition="0"/>
    </format>
    <format dxfId="548">
      <pivotArea type="all" dataOnly="0" outline="0" fieldPosition="0"/>
    </format>
    <format dxfId="549">
      <pivotArea outline="0" collapsedLevelsAreSubtotals="1" fieldPosition="0"/>
    </format>
    <format dxfId="550">
      <pivotArea field="0" type="button" dataOnly="0" labelOnly="1" outline="0" axis="axisRow" fieldPosition="0"/>
    </format>
    <format dxfId="551">
      <pivotArea dataOnly="0" labelOnly="1" fieldPosition="0">
        <references count="1">
          <reference field="0" count="0"/>
        </references>
      </pivotArea>
    </format>
    <format dxfId="552">
      <pivotArea dataOnly="0" labelOnly="1" grandRow="1" outline="0" fieldPosition="0"/>
    </format>
    <format dxfId="55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54">
      <pivotArea field="0" dataOnly="0" grandRow="1" axis="axisRow" fieldPosition="0">
        <references count="1">
          <reference field="0" count="0"/>
        </references>
      </pivotArea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845EB-2D6D-4CB9-8213-221DD8A260EE}" name="PivotTable4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Site typology">
  <location ref="J27:M31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0"/>
        <item x="1"/>
        <item m="1" x="5"/>
        <item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40">
    <format dxfId="477">
      <pivotArea grandRow="1" outline="0" collapsedLevelsAreSubtotals="1" fieldPosition="0"/>
    </format>
    <format dxfId="478">
      <pivotArea outline="0" collapsedLevelsAreSubtotals="1" fieldPosition="0"/>
    </format>
    <format dxfId="479">
      <pivotArea outline="0" collapsedLevelsAreSubtotals="1" fieldPosition="0"/>
    </format>
    <format dxfId="4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81">
      <pivotArea field="7" type="button" dataOnly="0" labelOnly="1" outline="0" axis="axisRow" fieldPosition="0"/>
    </format>
    <format dxfId="4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83">
      <pivotArea field="7" type="button" dataOnly="0" labelOnly="1" outline="0" axis="axisRow" fieldPosition="0"/>
    </format>
    <format dxfId="4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85">
      <pivotArea type="all" dataOnly="0" outline="0" fieldPosition="0"/>
    </format>
    <format dxfId="486">
      <pivotArea outline="0" collapsedLevelsAreSubtotals="1" fieldPosition="0"/>
    </format>
    <format dxfId="487">
      <pivotArea field="7" type="button" dataOnly="0" labelOnly="1" outline="0" axis="axisRow" fieldPosition="0"/>
    </format>
    <format dxfId="488">
      <pivotArea dataOnly="0" labelOnly="1" fieldPosition="0">
        <references count="1">
          <reference field="7" count="0"/>
        </references>
      </pivotArea>
    </format>
    <format dxfId="489">
      <pivotArea dataOnly="0" labelOnly="1" grandRow="1" outline="0" fieldPosition="0"/>
    </format>
    <format dxfId="4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1">
      <pivotArea type="all" dataOnly="0" outline="0" fieldPosition="0"/>
    </format>
    <format dxfId="492">
      <pivotArea outline="0" collapsedLevelsAreSubtotals="1" fieldPosition="0"/>
    </format>
    <format dxfId="493">
      <pivotArea field="7" type="button" dataOnly="0" labelOnly="1" outline="0" axis="axisRow" fieldPosition="0"/>
    </format>
    <format dxfId="494">
      <pivotArea dataOnly="0" labelOnly="1" fieldPosition="0">
        <references count="1">
          <reference field="7" count="0"/>
        </references>
      </pivotArea>
    </format>
    <format dxfId="495">
      <pivotArea dataOnly="0" labelOnly="1" grandRow="1" outline="0" fieldPosition="0"/>
    </format>
    <format dxfId="4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7">
      <pivotArea type="all" dataOnly="0" outline="0" fieldPosition="0"/>
    </format>
    <format dxfId="498">
      <pivotArea outline="0" collapsedLevelsAreSubtotals="1" fieldPosition="0"/>
    </format>
    <format dxfId="499">
      <pivotArea field="7" type="button" dataOnly="0" labelOnly="1" outline="0" axis="axisRow" fieldPosition="0"/>
    </format>
    <format dxfId="500">
      <pivotArea dataOnly="0" labelOnly="1" fieldPosition="0">
        <references count="1">
          <reference field="7" count="0"/>
        </references>
      </pivotArea>
    </format>
    <format dxfId="501">
      <pivotArea dataOnly="0" labelOnly="1" grandRow="1" outline="0" fieldPosition="0"/>
    </format>
    <format dxfId="5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3">
      <pivotArea outline="0" collapsedLevelsAreSubtotals="1" fieldPosition="0"/>
    </format>
    <format dxfId="50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0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06">
      <pivotArea type="all" dataOnly="0" outline="0" fieldPosition="0"/>
    </format>
    <format dxfId="507">
      <pivotArea outline="0" collapsedLevelsAreSubtotals="1" fieldPosition="0"/>
    </format>
    <format dxfId="508">
      <pivotArea field="7" type="button" dataOnly="0" labelOnly="1" outline="0" axis="axisRow" fieldPosition="0"/>
    </format>
    <format dxfId="509">
      <pivotArea dataOnly="0" labelOnly="1" fieldPosition="0">
        <references count="1">
          <reference field="7" count="0"/>
        </references>
      </pivotArea>
    </format>
    <format dxfId="510">
      <pivotArea dataOnly="0" labelOnly="1" grandRow="1" outline="0" fieldPosition="0"/>
    </format>
    <format dxfId="5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12">
      <pivotArea grandRow="1" outline="0" collapsedLevelsAreSubtotals="1" fieldPosition="0"/>
    </format>
    <format dxfId="513">
      <pivotArea dataOnly="0" labelOnly="1" grandRow="1" outline="0" fieldPosition="0"/>
    </format>
    <format dxfId="514">
      <pivotArea dataOnly="0" grandRow="1" axis="axisRow" fieldPosition="0"/>
    </format>
    <format dxfId="515">
      <pivotArea dataOnly="0" grandRow="1" fieldPosition="0"/>
    </format>
    <format dxfId="516">
      <pivotArea dataOnly="0" fieldPosition="0">
        <references count="1">
          <reference field="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C835E-4097-4BC0-AB39-FD969F377768}" name="PivotTable7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esponse type">
  <location ref="J34:M39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>
      <items count="4">
        <item x="1"/>
        <item x="0"/>
        <item m="1" x="2"/>
        <item t="default"/>
      </items>
    </pivotField>
    <pivotField showAll="0"/>
    <pivotField showAll="0"/>
    <pivotField axis="axisRow" showAll="0">
      <items count="5">
        <item x="2"/>
        <item x="1"/>
        <item x="3"/>
        <item x="0"/>
        <item t="default"/>
      </items>
    </pivotField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40">
    <format dxfId="437">
      <pivotArea grandRow="1" outline="0" collapsedLevelsAreSubtotals="1" fieldPosition="0"/>
    </format>
    <format dxfId="438">
      <pivotArea outline="0" collapsedLevelsAreSubtotals="1" fieldPosition="0"/>
    </format>
    <format dxfId="439">
      <pivotArea outline="0" collapsedLevelsAreSubtotals="1" fieldPosition="0"/>
    </format>
    <format dxfId="4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1">
      <pivotArea field="8" type="button" dataOnly="0" labelOnly="1" outline="0"/>
    </format>
    <format dxfId="4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3">
      <pivotArea field="8" type="button" dataOnly="0" labelOnly="1" outline="0"/>
    </format>
    <format dxfId="44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5">
      <pivotArea type="all" dataOnly="0" outline="0" fieldPosition="0"/>
    </format>
    <format dxfId="446">
      <pivotArea outline="0" collapsedLevelsAreSubtotals="1" fieldPosition="0"/>
    </format>
    <format dxfId="447">
      <pivotArea field="8" type="button" dataOnly="0" labelOnly="1" outline="0"/>
    </format>
    <format dxfId="448">
      <pivotArea dataOnly="0" labelOnly="1" grandRow="1" outline="0" fieldPosition="0"/>
    </format>
    <format dxfId="4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0">
      <pivotArea field="11" type="button" dataOnly="0" labelOnly="1" outline="0" axis="axisRow" fieldPosition="0"/>
    </format>
    <format dxfId="451">
      <pivotArea type="all" dataOnly="0" outline="0" fieldPosition="0"/>
    </format>
    <format dxfId="452">
      <pivotArea outline="0" collapsedLevelsAreSubtotals="1" fieldPosition="0"/>
    </format>
    <format dxfId="453">
      <pivotArea field="11" type="button" dataOnly="0" labelOnly="1" outline="0" axis="axisRow" fieldPosition="0"/>
    </format>
    <format dxfId="454">
      <pivotArea dataOnly="0" labelOnly="1" fieldPosition="0">
        <references count="1">
          <reference field="11" count="0"/>
        </references>
      </pivotArea>
    </format>
    <format dxfId="455">
      <pivotArea dataOnly="0" labelOnly="1" grandRow="1" outline="0" fieldPosition="0"/>
    </format>
    <format dxfId="45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7">
      <pivotArea type="all" dataOnly="0" outline="0" fieldPosition="0"/>
    </format>
    <format dxfId="458">
      <pivotArea outline="0" collapsedLevelsAreSubtotals="1" fieldPosition="0"/>
    </format>
    <format dxfId="459">
      <pivotArea field="11" type="button" dataOnly="0" labelOnly="1" outline="0" axis="axisRow" fieldPosition="0"/>
    </format>
    <format dxfId="460">
      <pivotArea dataOnly="0" labelOnly="1" fieldPosition="0">
        <references count="1">
          <reference field="11" count="0"/>
        </references>
      </pivotArea>
    </format>
    <format dxfId="461">
      <pivotArea dataOnly="0" labelOnly="1" grandRow="1" outline="0" fieldPosition="0"/>
    </format>
    <format dxfId="4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3">
      <pivotArea outline="0" collapsedLevelsAreSubtotals="1" fieldPosition="0"/>
    </format>
    <format dxfId="46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46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466">
      <pivotArea grandRow="1" outline="0" collapsedLevelsAreSubtotals="1" fieldPosition="0"/>
    </format>
    <format dxfId="467">
      <pivotArea dataOnly="0" labelOnly="1" grandRow="1" outline="0" fieldPosition="0"/>
    </format>
    <format dxfId="468">
      <pivotArea type="all" dataOnly="0" outline="0" fieldPosition="0"/>
    </format>
    <format dxfId="469">
      <pivotArea outline="0" collapsedLevelsAreSubtotals="1" fieldPosition="0"/>
    </format>
    <format dxfId="470">
      <pivotArea field="11" type="button" dataOnly="0" labelOnly="1" outline="0" axis="axisRow" fieldPosition="0"/>
    </format>
    <format dxfId="471">
      <pivotArea dataOnly="0" labelOnly="1" fieldPosition="0">
        <references count="1">
          <reference field="11" count="0"/>
        </references>
      </pivotArea>
    </format>
    <format dxfId="472">
      <pivotArea dataOnly="0" labelOnly="1" grandRow="1" outline="0" fieldPosition="0"/>
    </format>
    <format dxfId="4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74">
      <pivotArea dataOnly="0" grandRow="1" fieldPosition="0"/>
    </format>
    <format dxfId="475">
      <pivotArea dataOnly="0" grandRow="1" fieldPosition="0"/>
    </format>
    <format dxfId="476">
      <pivotArea dataOnly="0" fieldPosition="0">
        <references count="1">
          <reference field="11" count="2">
            <x v="1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2A1E31-6223-4497-9D94-1A52F6CAD47C}" name="PivotTable2" cacheId="20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DP Sites">
  <location ref="A15:C138" firstHeaderRow="0" firstDataRow="1" firstDataCol="1"/>
  <pivotFields count="29">
    <pivotField showAll="0"/>
    <pivotField showAll="0"/>
    <pivotField showAll="0"/>
    <pivotField showAll="0"/>
    <pivotField showAll="0"/>
    <pivotField axis="axisRow" showAll="0">
      <items count="161">
        <item x="92"/>
        <item x="69"/>
        <item m="1" x="133"/>
        <item m="1" x="129"/>
        <item m="1" x="134"/>
        <item x="85"/>
        <item m="1" x="145"/>
        <item x="117"/>
        <item x="9"/>
        <item x="93"/>
        <item x="89"/>
        <item x="86"/>
        <item x="105"/>
        <item x="106"/>
        <item x="90"/>
        <item x="107"/>
        <item x="72"/>
        <item x="55"/>
        <item x="116"/>
        <item x="13"/>
        <item x="14"/>
        <item x="27"/>
        <item x="75"/>
        <item x="56"/>
        <item m="1" x="136"/>
        <item x="79"/>
        <item x="80"/>
        <item x="0"/>
        <item m="1" x="151"/>
        <item x="76"/>
        <item x="57"/>
        <item x="68"/>
        <item x="28"/>
        <item x="103"/>
        <item x="1"/>
        <item x="2"/>
        <item x="52"/>
        <item x="58"/>
        <item x="112"/>
        <item x="81"/>
        <item x="113"/>
        <item x="22"/>
        <item m="1" x="137"/>
        <item x="15"/>
        <item x="73"/>
        <item x="59"/>
        <item x="8"/>
        <item x="91"/>
        <item m="1" x="138"/>
        <item x="60"/>
        <item x="29"/>
        <item m="1" x="150"/>
        <item m="1" x="154"/>
        <item x="94"/>
        <item x="3"/>
        <item x="95"/>
        <item x="96"/>
        <item x="40"/>
        <item x="77"/>
        <item x="16"/>
        <item x="17"/>
        <item x="4"/>
        <item x="87"/>
        <item x="5"/>
        <item x="97"/>
        <item x="108"/>
        <item m="1" x="135"/>
        <item m="1" x="139"/>
        <item x="98"/>
        <item x="37"/>
        <item x="38"/>
        <item m="1" x="149"/>
        <item x="104"/>
        <item x="109"/>
        <item x="110"/>
        <item x="118"/>
        <item x="71"/>
        <item x="21"/>
        <item x="82"/>
        <item x="30"/>
        <item x="119"/>
        <item x="41"/>
        <item m="1" x="127"/>
        <item m="1" x="157"/>
        <item x="31"/>
        <item x="99"/>
        <item x="10"/>
        <item x="74"/>
        <item m="1" x="158"/>
        <item x="83"/>
        <item x="100"/>
        <item m="1" x="141"/>
        <item x="19"/>
        <item m="1" x="146"/>
        <item x="32"/>
        <item x="33"/>
        <item x="34"/>
        <item m="1" x="130"/>
        <item m="1" x="152"/>
        <item x="45"/>
        <item x="88"/>
        <item x="23"/>
        <item x="111"/>
        <item x="46"/>
        <item x="39"/>
        <item x="61"/>
        <item m="1" x="132"/>
        <item x="47"/>
        <item m="1" x="156"/>
        <item x="53"/>
        <item x="6"/>
        <item x="62"/>
        <item x="63"/>
        <item x="64"/>
        <item m="1" x="159"/>
        <item x="42"/>
        <item x="43"/>
        <item x="44"/>
        <item m="1" x="155"/>
        <item m="1" x="144"/>
        <item x="66"/>
        <item x="67"/>
        <item x="114"/>
        <item x="18"/>
        <item m="1" x="122"/>
        <item x="35"/>
        <item m="1" x="142"/>
        <item x="48"/>
        <item x="49"/>
        <item x="50"/>
        <item x="24"/>
        <item m="1" x="128"/>
        <item x="51"/>
        <item x="101"/>
        <item x="54"/>
        <item x="84"/>
        <item x="7"/>
        <item x="121"/>
        <item m="1" x="148"/>
        <item x="12"/>
        <item x="25"/>
        <item x="78"/>
        <item x="102"/>
        <item m="1" x="143"/>
        <item x="26"/>
        <item x="115"/>
        <item x="36"/>
        <item x="11"/>
        <item m="1" x="126"/>
        <item x="20"/>
        <item x="65"/>
        <item m="1" x="131"/>
        <item m="1" x="140"/>
        <item m="1" x="153"/>
        <item m="1" x="147"/>
        <item x="70"/>
        <item x="120"/>
        <item m="1" x="123"/>
        <item m="1" x="124"/>
        <item m="1" x="1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5"/>
  </rowFields>
  <rowItems count="123">
    <i>
      <x/>
    </i>
    <i>
      <x v="1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3"/>
    </i>
    <i>
      <x v="44"/>
    </i>
    <i>
      <x v="45"/>
    </i>
    <i>
      <x v="46"/>
    </i>
    <i>
      <x v="47"/>
    </i>
    <i>
      <x v="49"/>
    </i>
    <i>
      <x v="50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8"/>
    </i>
    <i>
      <x v="69"/>
    </i>
    <i>
      <x v="70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4"/>
    </i>
    <i>
      <x v="85"/>
    </i>
    <i>
      <x v="86"/>
    </i>
    <i>
      <x v="87"/>
    </i>
    <i>
      <x v="89"/>
    </i>
    <i>
      <x v="90"/>
    </i>
    <i>
      <x v="92"/>
    </i>
    <i>
      <x v="94"/>
    </i>
    <i>
      <x v="95"/>
    </i>
    <i>
      <x v="96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20"/>
    </i>
    <i>
      <x v="121"/>
    </i>
    <i>
      <x v="122"/>
    </i>
    <i>
      <x v="123"/>
    </i>
    <i>
      <x v="125"/>
    </i>
    <i>
      <x v="127"/>
    </i>
    <i>
      <x v="128"/>
    </i>
    <i>
      <x v="129"/>
    </i>
    <i>
      <x v="130"/>
    </i>
    <i>
      <x v="132"/>
    </i>
    <i>
      <x v="133"/>
    </i>
    <i>
      <x v="134"/>
    </i>
    <i>
      <x v="135"/>
    </i>
    <i>
      <x v="136"/>
    </i>
    <i>
      <x v="137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9"/>
    </i>
    <i>
      <x v="150"/>
    </i>
    <i>
      <x v="155"/>
    </i>
    <i>
      <x v="15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Population (Individuals)" fld="13" baseField="0" baseItem="0"/>
    <dataField name="Sum of Total Population (HH)" fld="14" baseField="0" baseItem="0"/>
  </dataFields>
  <formats count="45">
    <format dxfId="392">
      <pivotArea collapsedLevelsAreSubtotals="1" fieldPosition="0">
        <references count="1">
          <reference field="5" count="0"/>
        </references>
      </pivotArea>
    </format>
    <format dxfId="393">
      <pivotArea grandRow="1" outline="0" collapsedLevelsAreSubtotals="1" fieldPosition="0"/>
    </format>
    <format dxfId="394">
      <pivotArea field="5" type="button" dataOnly="0" labelOnly="1" outline="0" axis="axisRow" fieldPosition="0"/>
    </format>
    <format dxfId="395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396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397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398">
      <pivotArea dataOnly="0" labelOnly="1" grandRow="1" outline="0" fieldPosition="0"/>
    </format>
    <format dxfId="399">
      <pivotArea field="5" type="button" dataOnly="0" labelOnly="1" outline="0" axis="axisRow" fieldPosition="0"/>
    </format>
    <format dxfId="400">
      <pivotArea field="5" type="button" dataOnly="0" labelOnly="1" outline="0" axis="axisRow" fieldPosition="0"/>
    </format>
    <format dxfId="401">
      <pivotArea type="all" dataOnly="0" outline="0" fieldPosition="0"/>
    </format>
    <format dxfId="402">
      <pivotArea outline="0" collapsedLevelsAreSubtotals="1" fieldPosition="0"/>
    </format>
    <format dxfId="403">
      <pivotArea field="5" type="button" dataOnly="0" labelOnly="1" outline="0" axis="axisRow" fieldPosition="0"/>
    </format>
    <format dxfId="404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405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406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407">
      <pivotArea dataOnly="0" labelOnly="1" grandRow="1" outline="0" fieldPosition="0"/>
    </format>
    <format dxfId="408">
      <pivotArea type="all" dataOnly="0" outline="0" fieldPosition="0"/>
    </format>
    <format dxfId="409">
      <pivotArea outline="0" collapsedLevelsAreSubtotals="1" fieldPosition="0"/>
    </format>
    <format dxfId="410">
      <pivotArea field="5" type="button" dataOnly="0" labelOnly="1" outline="0" axis="axisRow" fieldPosition="0"/>
    </format>
    <format dxfId="411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412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413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414">
      <pivotArea dataOnly="0" labelOnly="1" grandRow="1" outline="0" fieldPosition="0"/>
    </format>
    <format dxfId="415">
      <pivotArea type="all" dataOnly="0" outline="0" fieldPosition="0"/>
    </format>
    <format dxfId="416">
      <pivotArea outline="0" collapsedLevelsAreSubtotals="1" fieldPosition="0"/>
    </format>
    <format dxfId="417">
      <pivotArea field="5" type="button" dataOnly="0" labelOnly="1" outline="0" axis="axisRow" fieldPosition="0"/>
    </format>
    <format dxfId="418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419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420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421">
      <pivotArea dataOnly="0" labelOnly="1" grandRow="1" outline="0" fieldPosition="0"/>
    </format>
    <format dxfId="422">
      <pivotArea field="5" type="button" dataOnly="0" labelOnly="1" outline="0" axis="axisRow" fieldPosition="0"/>
    </format>
    <format dxfId="4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4">
      <pivotArea field="5" type="button" dataOnly="0" labelOnly="1" outline="0" axis="axisRow" fieldPosition="0"/>
    </format>
    <format dxfId="4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6">
      <pivotArea type="all" dataOnly="0" outline="0" fieldPosition="0"/>
    </format>
    <format dxfId="427">
      <pivotArea outline="0" collapsedLevelsAreSubtotals="1" fieldPosition="0"/>
    </format>
    <format dxfId="428">
      <pivotArea field="5" type="button" dataOnly="0" labelOnly="1" outline="0" axis="axisRow" fieldPosition="0"/>
    </format>
    <format dxfId="429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9"/>
            <x v="50"/>
            <x v="53"/>
            <x v="54"/>
            <x v="55"/>
            <x v="56"/>
          </reference>
        </references>
      </pivotArea>
    </format>
    <format dxfId="430">
      <pivotArea dataOnly="0" labelOnly="1" fieldPosition="0">
        <references count="1">
          <reference field="5" count="50"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4"/>
            <x v="85"/>
            <x v="86"/>
            <x v="87"/>
            <x v="89"/>
            <x v="90"/>
            <x v="92"/>
            <x v="94"/>
            <x v="95"/>
            <x v="96"/>
            <x v="97"/>
            <x v="99"/>
            <x v="100"/>
            <x v="101"/>
            <x v="102"/>
            <x v="103"/>
            <x v="104"/>
            <x v="105"/>
            <x v="106"/>
            <x v="107"/>
            <x v="109"/>
            <x v="110"/>
            <x v="111"/>
            <x v="112"/>
            <x v="113"/>
            <x v="115"/>
          </reference>
        </references>
      </pivotArea>
    </format>
    <format dxfId="431">
      <pivotArea dataOnly="0" labelOnly="1" fieldPosition="0">
        <references count="1">
          <reference field="5" count="33">
            <x v="116"/>
            <x v="117"/>
            <x v="120"/>
            <x v="121"/>
            <x v="122"/>
            <x v="123"/>
            <x v="124"/>
            <x v="125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9"/>
            <x v="140"/>
            <x v="141"/>
            <x v="142"/>
            <x v="144"/>
            <x v="145"/>
            <x v="146"/>
            <x v="147"/>
            <x v="148"/>
            <x v="149"/>
            <x v="150"/>
            <x v="151"/>
            <x v="155"/>
            <x v="156"/>
          </reference>
        </references>
      </pivotArea>
    </format>
    <format dxfId="432">
      <pivotArea dataOnly="0" labelOnly="1" grandRow="1" outline="0" fieldPosition="0"/>
    </format>
    <format dxfId="4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4">
      <pivotArea dataOnly="0" grandRow="1" fieldPosition="0"/>
    </format>
    <format dxfId="435">
      <pivotArea grandRow="1" outline="0" collapsedLevelsAreSubtotals="1" fieldPosition="0"/>
    </format>
    <format dxfId="436">
      <pivotArea dataOnly="0" labelOnly="1" grandRow="1" outline="0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B2339A-D14A-4264-9828-05E2BA2C9543}" name="Table5" displayName="Table5" ref="A6:AC129" totalsRowCount="1" headerRowDxfId="809" dataDxfId="808" totalsRowDxfId="807">
  <autoFilter ref="A6:AC128" xr:uid="{E5B2339A-D14A-4264-9828-05E2BA2C9543}"/>
  <tableColumns count="29">
    <tableColumn id="1" xr3:uid="{A639E6E5-9B21-4653-8734-90F446311A5D}" name="State" dataDxfId="806" totalsRowDxfId="28"/>
    <tableColumn id="28" xr3:uid="{E027155E-1242-4A95-8056-54A6DB647E52}" name="State P-code" dataDxfId="805" totalsRowDxfId="27"/>
    <tableColumn id="2" xr3:uid="{AF4EC81B-3905-4652-93F3-DBBAE2AEBEE5}" name="County" dataDxfId="804" totalsRowDxfId="26"/>
    <tableColumn id="29" xr3:uid="{2F26BA23-B608-4E83-84E2-C6C0997B901F}" name="County P-Code" dataDxfId="803" totalsRowDxfId="25"/>
    <tableColumn id="3" xr3:uid="{3EECD448-42C0-4A69-9E14-2058F4488FAA}" name="Payam" dataDxfId="802" totalsRowDxfId="24"/>
    <tableColumn id="4" xr3:uid="{F6956B9D-0ECF-4CED-8B23-A7C616F52BC9}" name="Site Name" dataDxfId="801" totalsRowDxfId="23"/>
    <tableColumn id="5" xr3:uid="{9BF87826-3379-4BEC-AE43-942A3925ACE8}" name="Alternate Site Name" dataDxfId="800" totalsRowDxfId="22"/>
    <tableColumn id="6" xr3:uid="{AA410594-C2A9-4953-92A3-18501EB4640A}" name="Site Typology" dataDxfId="799" totalsRowDxfId="21"/>
    <tableColumn id="7" xr3:uid="{F278EF64-6756-40BD-BA6F-0935DFFE21B9}" name="Site Managed" dataDxfId="798" totalsRowDxfId="20"/>
    <tableColumn id="8" xr3:uid="{8C968AC2-4D0B-41B4-BA87-EA47805617A0}" name="Managed by" dataDxfId="797" totalsRowDxfId="19"/>
    <tableColumn id="9" xr3:uid="{17B8A87D-3D99-48C9-B92D-8BDCB17632E2}" name="Implementing Partner/s or Support Organization" dataDxfId="796" totalsRowDxfId="18"/>
    <tableColumn id="10" xr3:uid="{5F6B3053-C667-46EF-9D7C-AB07C09BF942}" name="Response Type" dataDxfId="795" totalsRowDxfId="17"/>
    <tableColumn id="11" xr3:uid="{8C156FE3-1FD7-433E-817B-48D0DCF7BB7A}" name="Status of activities" dataDxfId="794" totalsRowDxfId="16"/>
    <tableColumn id="30" xr3:uid="{D706452F-885E-4E53-8396-A6C0C70E5433}" name="Displaced Population (Individuals)" totalsRowFunction="sum" dataDxfId="793" totalsRowDxfId="15"/>
    <tableColumn id="31" xr3:uid="{21E8D44F-CC6F-44B5-A11A-30571F06641E}" name="Displaced Population (HH)" totalsRowFunction="sum" dataDxfId="792" totalsRowDxfId="14"/>
    <tableColumn id="14" xr3:uid="{C94245A8-7671-40E2-B8EE-E20E1F7FCF99}" name="Male" totalsRowFunction="custom" dataDxfId="791" totalsRowDxfId="13">
      <totalsRowFormula>SUM(P7:P128)</totalsRowFormula>
    </tableColumn>
    <tableColumn id="15" xr3:uid="{822AB0EA-A024-4543-A708-ED398C41845F}" name="Female" totalsRowFunction="custom" dataDxfId="790" totalsRowDxfId="12">
      <totalsRowFormula>SUM(Q7:Q128)</totalsRowFormula>
    </tableColumn>
    <tableColumn id="16" xr3:uid="{0FA43662-F251-4518-9C00-7BE8CE523976}" name="0-4 M" totalsRowFunction="custom" dataDxfId="789" totalsRowDxfId="11">
      <totalsRowFormula>SUM(R7:R128)</totalsRowFormula>
    </tableColumn>
    <tableColumn id="17" xr3:uid="{4D01ED05-7C37-4103-8CA0-0E3018EE2247}" name="0-4 F" totalsRowFunction="custom" dataDxfId="788" totalsRowDxfId="10">
      <totalsRowFormula>SUM(S7:S128)</totalsRowFormula>
    </tableColumn>
    <tableColumn id="18" xr3:uid="{CA38F179-D730-43F0-B345-1C91FD9D154D}" name="5-17 M" totalsRowFunction="custom" dataDxfId="787" totalsRowDxfId="9">
      <totalsRowFormula>SUM(T7:T128)</totalsRowFormula>
    </tableColumn>
    <tableColumn id="19" xr3:uid="{14899CDF-B1DF-49AF-AA68-664D13D3ED80}" name="5-17 F" totalsRowFunction="custom" dataDxfId="786" totalsRowDxfId="8">
      <totalsRowFormula>SUM(U7:U128)</totalsRowFormula>
    </tableColumn>
    <tableColumn id="20" xr3:uid="{784B4D6F-C713-43F5-A92F-37B93FD3498E}" name="18-59 M" totalsRowFunction="custom" dataDxfId="785" totalsRowDxfId="7">
      <totalsRowFormula>SUM(V7:V128)</totalsRowFormula>
    </tableColumn>
    <tableColumn id="21" xr3:uid="{B93ABA42-F439-4DE9-967D-BCC1D7A5C9A7}" name="18-59 F" totalsRowFunction="custom" dataDxfId="784" totalsRowDxfId="6">
      <totalsRowFormula>SUM(W7:W128)</totalsRowFormula>
    </tableColumn>
    <tableColumn id="22" xr3:uid="{0868C1A8-E28A-435D-9DC7-5FFAD2CA0850}" name="60+ M" totalsRowFunction="custom" dataDxfId="783" totalsRowDxfId="5">
      <totalsRowFormula>SUM(X7:X128)</totalsRowFormula>
    </tableColumn>
    <tableColumn id="23" xr3:uid="{EA2E2D17-7E9F-46CC-BF4E-F8E78F4B8198}" name="60+ F" totalsRowFunction="custom" dataDxfId="782" totalsRowDxfId="4">
      <totalsRowFormula>SUM(Y7:Y128)</totalsRowFormula>
    </tableColumn>
    <tableColumn id="24" xr3:uid="{9E5665A6-859F-448A-9F66-5BBFA7F4412C}" name="Sudan Returnees (Individuals)" totalsRowFunction="custom" dataDxfId="781" totalsRowDxfId="3">
      <totalsRowFormula>SUM(Z7:Z128)</totalsRowFormula>
    </tableColumn>
    <tableColumn id="25" xr3:uid="{27E161EE-FCDF-4AC2-9442-CFACD3FFD8D6}" name="Sudan Returnees (HHs)" totalsRowFunction="custom" dataDxfId="780" totalsRowDxfId="2">
      <totalsRowFormula>SUM(AA7:AA128)</totalsRowFormula>
    </tableColumn>
    <tableColumn id="26" xr3:uid="{370FC792-3BA2-4EB4-8F7E-F7B6D6382611}" name="Other Returnees (Individuals)" totalsRowFunction="custom" dataDxfId="779" totalsRowDxfId="1">
      <totalsRowFormula>SUM(AB7:AB128)</totalsRowFormula>
    </tableColumn>
    <tableColumn id="27" xr3:uid="{7C728992-B78D-43CD-88C9-567C495FD619}" name="Other returnees (HHs)" totalsRowFunction="custom" dataDxfId="778" totalsRowDxfId="0">
      <totalsRowFormula>SUM(AC7:AC128)</totalsRow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B57059-4F14-4E25-ABA0-33A749E2024C}" name="Table4" displayName="Table4" ref="A1:J3" totalsRowCount="1" headerRowDxfId="777" dataDxfId="776" dataCellStyle="Percent">
  <tableColumns count="10">
    <tableColumn id="1" xr3:uid="{DBDC51B4-0749-438F-91E9-00ACD0915630}" name="Male" dataDxfId="775" totalsRowDxfId="774" dataCellStyle="Percent"/>
    <tableColumn id="2" xr3:uid="{3F019A01-2892-4876-9695-39BA61E5CEB5}" name="Female" dataDxfId="773" totalsRowDxfId="772" dataCellStyle="Percent"/>
    <tableColumn id="3" xr3:uid="{9D971E0D-0124-4171-A5A2-D295C659553B}" name="0-4 M" dataDxfId="771" totalsRowDxfId="770" dataCellStyle="Percent"/>
    <tableColumn id="4" xr3:uid="{A6469083-2C54-4443-8C94-EA8211E07277}" name="0-4 F" dataDxfId="769" totalsRowDxfId="768" dataCellStyle="Percent"/>
    <tableColumn id="5" xr3:uid="{1DD4DB3E-602E-4FA8-9322-71EFABE7EA81}" name="5-17 M" dataDxfId="767" totalsRowDxfId="766" dataCellStyle="Percent"/>
    <tableColumn id="6" xr3:uid="{F10FD116-2045-4854-824C-D34254128E09}" name="5-17 F" dataDxfId="765" totalsRowDxfId="764" dataCellStyle="Percent"/>
    <tableColumn id="7" xr3:uid="{DFB86F3C-F6F2-4B86-8994-299C90192613}" name="18-59 M" dataDxfId="763" totalsRowDxfId="762" dataCellStyle="Percent"/>
    <tableColumn id="8" xr3:uid="{EED78B7D-7868-4A71-9EC9-B90F6DFE880B}" name="18-59 F" dataDxfId="761" totalsRowDxfId="760" dataCellStyle="Percent"/>
    <tableColumn id="9" xr3:uid="{2A5F396D-79ED-4088-B359-72A8E42CA7F7}" name="60+ M" dataDxfId="759" totalsRowDxfId="758" dataCellStyle="Percent"/>
    <tableColumn id="10" xr3:uid="{FE989BD0-474A-426E-9189-0D4359AF7E19}" name="60+ F" dataDxfId="757" totalsRowDxfId="756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CCM Clust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C657D"/>
      </a:accent1>
      <a:accent2>
        <a:srgbClr val="4595AD"/>
      </a:accent2>
      <a:accent3>
        <a:srgbClr val="6FC5BC"/>
      </a:accent3>
      <a:accent4>
        <a:srgbClr val="BBDFBB"/>
      </a:accent4>
      <a:accent5>
        <a:srgbClr val="F5F3E8"/>
      </a:accent5>
      <a:accent6>
        <a:srgbClr val="EC6B4D"/>
      </a:accent6>
      <a:hlink>
        <a:srgbClr val="1C657D"/>
      </a:hlink>
      <a:folHlink>
        <a:srgbClr val="2C2C2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4AA8-A09E-47B0-B028-CE1EBB03475D}">
  <dimension ref="A1:AF140"/>
  <sheetViews>
    <sheetView showGridLines="0" tabSelected="1" zoomScale="115" zoomScaleNormal="115" workbookViewId="0">
      <pane ySplit="6" topLeftCell="A7" activePane="bottomLeft" state="frozen"/>
      <selection pane="bottomLeft" activeCell="O10" sqref="O10"/>
    </sheetView>
  </sheetViews>
  <sheetFormatPr defaultColWidth="9" defaultRowHeight="13.8"/>
  <cols>
    <col min="1" max="1" width="20.3984375" style="20" bestFit="1" customWidth="1"/>
    <col min="2" max="2" width="12.8984375" style="20" customWidth="1"/>
    <col min="3" max="3" width="13" style="20" bestFit="1" customWidth="1"/>
    <col min="4" max="4" width="13.8984375" style="20" bestFit="1" customWidth="1"/>
    <col min="5" max="5" width="14.69921875" style="20" bestFit="1" customWidth="1"/>
    <col min="6" max="6" width="27.19921875" style="20" customWidth="1"/>
    <col min="7" max="7" width="31.3984375" style="20" bestFit="1" customWidth="1"/>
    <col min="8" max="8" width="21.69921875" style="20" customWidth="1"/>
    <col min="9" max="9" width="14.5" style="20" bestFit="1" customWidth="1"/>
    <col min="10" max="10" width="13.3984375" style="20" bestFit="1" customWidth="1"/>
    <col min="11" max="11" width="20.19921875" style="20" customWidth="1"/>
    <col min="12" max="12" width="13.8984375" style="20" bestFit="1" customWidth="1"/>
    <col min="13" max="13" width="9.5" style="20" customWidth="1"/>
    <col min="14" max="14" width="17.5" style="20" customWidth="1"/>
    <col min="15" max="16" width="15.69921875" style="20" customWidth="1"/>
    <col min="17" max="17" width="9" style="20" bestFit="1" customWidth="1"/>
    <col min="18" max="18" width="8.09765625" style="20" bestFit="1" customWidth="1"/>
    <col min="19" max="19" width="7.59765625" style="20" bestFit="1" customWidth="1"/>
    <col min="20" max="20" width="8.8984375" style="20" bestFit="1" customWidth="1"/>
    <col min="21" max="21" width="8.3984375" style="20" bestFit="1" customWidth="1"/>
    <col min="22" max="22" width="10.09765625" style="20" bestFit="1" customWidth="1"/>
    <col min="23" max="23" width="9.59765625" style="20" bestFit="1" customWidth="1"/>
    <col min="24" max="24" width="8.5" style="20" bestFit="1" customWidth="1"/>
    <col min="25" max="25" width="7.8984375" style="20" customWidth="1"/>
    <col min="26" max="26" width="13.3984375" style="20" bestFit="1" customWidth="1"/>
    <col min="27" max="27" width="17.5" style="20" bestFit="1" customWidth="1"/>
    <col min="28" max="28" width="16.8984375" style="20" bestFit="1" customWidth="1"/>
    <col min="29" max="29" width="16.19921875" style="20" bestFit="1" customWidth="1"/>
    <col min="30" max="30" width="12.09765625" style="20" bestFit="1" customWidth="1"/>
    <col min="31" max="16384" width="9" style="20"/>
  </cols>
  <sheetData>
    <row r="1" spans="1:32" ht="6.75" customHeight="1"/>
    <row r="2" spans="1:32" ht="24.6">
      <c r="B2" s="21" t="s">
        <v>0</v>
      </c>
      <c r="D2" s="21"/>
      <c r="G2" s="60" t="s">
        <v>387</v>
      </c>
      <c r="H2" s="122">
        <f>COUNTA(Table5[Site Name])</f>
        <v>122</v>
      </c>
      <c r="I2" s="141"/>
      <c r="J2" s="141"/>
    </row>
    <row r="3" spans="1:32" ht="17.399999999999999">
      <c r="B3" s="22" t="s">
        <v>1</v>
      </c>
      <c r="D3" s="22"/>
      <c r="G3" s="57" t="s">
        <v>398</v>
      </c>
      <c r="H3" s="58">
        <f>Table5[[#Totals],[Displaced Population (Individuals)]]</f>
        <v>843055</v>
      </c>
      <c r="I3" s="58">
        <f>Table5[[#Totals],[Displaced Population (HH)]]</f>
        <v>152131</v>
      </c>
    </row>
    <row r="4" spans="1:32" ht="14.4">
      <c r="B4" s="23" t="s">
        <v>401</v>
      </c>
      <c r="D4" s="23"/>
      <c r="G4" s="59"/>
      <c r="H4" s="58" t="s">
        <v>394</v>
      </c>
      <c r="I4" s="58" t="s">
        <v>395</v>
      </c>
    </row>
    <row r="5" spans="1:32" ht="8.25" customHeight="1"/>
    <row r="6" spans="1:32" s="26" customFormat="1" ht="39.6">
      <c r="A6" s="24" t="s">
        <v>2</v>
      </c>
      <c r="B6" s="24" t="s">
        <v>3</v>
      </c>
      <c r="C6" s="24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4" t="s">
        <v>11</v>
      </c>
      <c r="K6" s="24" t="s">
        <v>12</v>
      </c>
      <c r="L6" s="24" t="s">
        <v>13</v>
      </c>
      <c r="M6" s="24" t="s">
        <v>14</v>
      </c>
      <c r="N6" s="25" t="s">
        <v>399</v>
      </c>
      <c r="O6" s="25" t="s">
        <v>400</v>
      </c>
      <c r="P6" s="24" t="s">
        <v>15</v>
      </c>
      <c r="Q6" s="24" t="s">
        <v>16</v>
      </c>
      <c r="R6" s="24" t="s">
        <v>17</v>
      </c>
      <c r="S6" s="24" t="s">
        <v>18</v>
      </c>
      <c r="T6" s="24" t="s">
        <v>19</v>
      </c>
      <c r="U6" s="24" t="s">
        <v>20</v>
      </c>
      <c r="V6" s="24" t="s">
        <v>21</v>
      </c>
      <c r="W6" s="24" t="s">
        <v>22</v>
      </c>
      <c r="X6" s="24" t="s">
        <v>23</v>
      </c>
      <c r="Y6" s="24" t="s">
        <v>24</v>
      </c>
      <c r="Z6" s="25" t="s">
        <v>25</v>
      </c>
      <c r="AA6" s="25" t="s">
        <v>26</v>
      </c>
      <c r="AB6" s="25" t="s">
        <v>27</v>
      </c>
      <c r="AC6" s="25" t="s">
        <v>28</v>
      </c>
    </row>
    <row r="7" spans="1:32">
      <c r="A7" s="135" t="s">
        <v>29</v>
      </c>
      <c r="B7" s="135" t="s">
        <v>30</v>
      </c>
      <c r="C7" s="135" t="s">
        <v>31</v>
      </c>
      <c r="D7" s="135" t="s">
        <v>32</v>
      </c>
      <c r="E7" s="135" t="s">
        <v>33</v>
      </c>
      <c r="F7" s="135" t="s">
        <v>39</v>
      </c>
      <c r="G7" s="135" t="s">
        <v>40</v>
      </c>
      <c r="H7" s="135" t="s">
        <v>41</v>
      </c>
      <c r="I7" s="135" t="s">
        <v>35</v>
      </c>
      <c r="J7" s="135" t="s">
        <v>42</v>
      </c>
      <c r="K7" s="135" t="s">
        <v>43</v>
      </c>
      <c r="L7" s="135" t="s">
        <v>44</v>
      </c>
      <c r="M7" s="135" t="s">
        <v>38</v>
      </c>
      <c r="N7" s="136">
        <v>8223</v>
      </c>
      <c r="O7" s="136">
        <v>1857</v>
      </c>
      <c r="P7" s="137">
        <v>4348</v>
      </c>
      <c r="Q7" s="137">
        <v>3875</v>
      </c>
      <c r="R7" s="137">
        <v>134</v>
      </c>
      <c r="S7" s="137">
        <v>248</v>
      </c>
      <c r="T7" s="137">
        <v>473</v>
      </c>
      <c r="U7" s="137">
        <v>478</v>
      </c>
      <c r="V7" s="137">
        <v>2697</v>
      </c>
      <c r="W7" s="137">
        <v>2631</v>
      </c>
      <c r="X7" s="137">
        <v>1044</v>
      </c>
      <c r="Y7" s="137">
        <v>518</v>
      </c>
      <c r="Z7" s="137">
        <v>134</v>
      </c>
      <c r="AA7" s="137">
        <v>21</v>
      </c>
      <c r="AB7" s="137">
        <v>74</v>
      </c>
      <c r="AC7" s="137">
        <v>14</v>
      </c>
      <c r="AF7" s="27"/>
    </row>
    <row r="8" spans="1:32">
      <c r="A8" s="135" t="s">
        <v>29</v>
      </c>
      <c r="B8" s="135" t="s">
        <v>30</v>
      </c>
      <c r="C8" s="135" t="s">
        <v>31</v>
      </c>
      <c r="D8" s="135" t="s">
        <v>32</v>
      </c>
      <c r="E8" s="135" t="s">
        <v>33</v>
      </c>
      <c r="F8" s="135" t="s">
        <v>45</v>
      </c>
      <c r="G8" s="135"/>
      <c r="H8" s="135" t="s">
        <v>46</v>
      </c>
      <c r="I8" s="135" t="s">
        <v>47</v>
      </c>
      <c r="J8" s="135" t="s">
        <v>42</v>
      </c>
      <c r="K8" s="138"/>
      <c r="L8" s="139" t="s">
        <v>48</v>
      </c>
      <c r="M8" s="135" t="s">
        <v>48</v>
      </c>
      <c r="N8" s="136">
        <v>9233</v>
      </c>
      <c r="O8" s="136">
        <v>2326</v>
      </c>
      <c r="P8" s="137">
        <v>4882</v>
      </c>
      <c r="Q8" s="137">
        <v>4351</v>
      </c>
      <c r="R8" s="137">
        <v>150</v>
      </c>
      <c r="S8" s="137">
        <v>278</v>
      </c>
      <c r="T8" s="137">
        <v>531</v>
      </c>
      <c r="U8" s="137">
        <v>536</v>
      </c>
      <c r="V8" s="137">
        <v>3028</v>
      </c>
      <c r="W8" s="137">
        <v>2955</v>
      </c>
      <c r="X8" s="137">
        <v>1173</v>
      </c>
      <c r="Y8" s="137">
        <v>582</v>
      </c>
      <c r="Z8" s="137">
        <v>523</v>
      </c>
      <c r="AA8" s="137">
        <v>78</v>
      </c>
      <c r="AB8" s="137">
        <v>190</v>
      </c>
      <c r="AC8" s="137">
        <v>39</v>
      </c>
      <c r="AF8" s="27"/>
    </row>
    <row r="9" spans="1:32">
      <c r="A9" s="135" t="s">
        <v>29</v>
      </c>
      <c r="B9" s="135" t="s">
        <v>30</v>
      </c>
      <c r="C9" s="135" t="s">
        <v>31</v>
      </c>
      <c r="D9" s="135" t="s">
        <v>32</v>
      </c>
      <c r="E9" s="135" t="s">
        <v>33</v>
      </c>
      <c r="F9" s="135" t="s">
        <v>49</v>
      </c>
      <c r="G9" s="135"/>
      <c r="H9" s="135" t="s">
        <v>46</v>
      </c>
      <c r="I9" s="135" t="s">
        <v>47</v>
      </c>
      <c r="J9" s="135" t="s">
        <v>42</v>
      </c>
      <c r="K9" s="138"/>
      <c r="L9" s="139" t="s">
        <v>48</v>
      </c>
      <c r="M9" s="135" t="s">
        <v>48</v>
      </c>
      <c r="N9" s="136">
        <v>34746</v>
      </c>
      <c r="O9" s="136">
        <v>10349</v>
      </c>
      <c r="P9" s="137">
        <v>18374</v>
      </c>
      <c r="Q9" s="137">
        <v>16372</v>
      </c>
      <c r="R9" s="137">
        <v>566</v>
      </c>
      <c r="S9" s="137">
        <v>1046</v>
      </c>
      <c r="T9" s="137">
        <v>1998</v>
      </c>
      <c r="U9" s="137">
        <v>2018</v>
      </c>
      <c r="V9" s="137">
        <v>11397</v>
      </c>
      <c r="W9" s="137">
        <v>11119</v>
      </c>
      <c r="X9" s="137">
        <v>4413</v>
      </c>
      <c r="Y9" s="137">
        <v>2189</v>
      </c>
      <c r="Z9" s="137">
        <v>5917</v>
      </c>
      <c r="AA9" s="137">
        <v>231</v>
      </c>
      <c r="AB9" s="137">
        <v>723</v>
      </c>
      <c r="AC9" s="137">
        <v>95</v>
      </c>
      <c r="AF9" s="27"/>
    </row>
    <row r="10" spans="1:32">
      <c r="A10" s="135" t="s">
        <v>29</v>
      </c>
      <c r="B10" s="135" t="s">
        <v>30</v>
      </c>
      <c r="C10" s="135" t="s">
        <v>31</v>
      </c>
      <c r="D10" s="135" t="s">
        <v>32</v>
      </c>
      <c r="E10" s="135" t="s">
        <v>31</v>
      </c>
      <c r="F10" s="135" t="s">
        <v>50</v>
      </c>
      <c r="G10" s="135"/>
      <c r="H10" s="135" t="s">
        <v>34</v>
      </c>
      <c r="I10" s="135" t="s">
        <v>47</v>
      </c>
      <c r="J10" s="135" t="s">
        <v>48</v>
      </c>
      <c r="K10" s="135"/>
      <c r="L10" s="135" t="s">
        <v>48</v>
      </c>
      <c r="M10" s="135" t="s">
        <v>48</v>
      </c>
      <c r="N10" s="136">
        <v>12000</v>
      </c>
      <c r="O10" s="136">
        <v>2000</v>
      </c>
      <c r="P10" s="137">
        <v>6346</v>
      </c>
      <c r="Q10" s="137">
        <v>5654</v>
      </c>
      <c r="R10" s="137">
        <v>196</v>
      </c>
      <c r="S10" s="137">
        <v>361</v>
      </c>
      <c r="T10" s="137">
        <v>690</v>
      </c>
      <c r="U10" s="137">
        <v>697</v>
      </c>
      <c r="V10" s="137">
        <v>3936</v>
      </c>
      <c r="W10" s="137">
        <v>3840</v>
      </c>
      <c r="X10" s="137">
        <v>1524</v>
      </c>
      <c r="Y10" s="137">
        <v>756</v>
      </c>
      <c r="Z10" s="137"/>
      <c r="AA10" s="137"/>
      <c r="AB10" s="137"/>
      <c r="AC10" s="137"/>
      <c r="AF10" s="27"/>
    </row>
    <row r="11" spans="1:32">
      <c r="A11" s="135" t="s">
        <v>29</v>
      </c>
      <c r="B11" s="135" t="s">
        <v>30</v>
      </c>
      <c r="C11" s="135" t="s">
        <v>31</v>
      </c>
      <c r="D11" s="135" t="s">
        <v>32</v>
      </c>
      <c r="E11" s="135" t="s">
        <v>51</v>
      </c>
      <c r="F11" s="135" t="s">
        <v>52</v>
      </c>
      <c r="G11" s="135" t="s">
        <v>53</v>
      </c>
      <c r="H11" s="135" t="s">
        <v>46</v>
      </c>
      <c r="I11" s="135" t="s">
        <v>35</v>
      </c>
      <c r="J11" s="135" t="s">
        <v>54</v>
      </c>
      <c r="K11" s="135"/>
      <c r="L11" s="135" t="s">
        <v>44</v>
      </c>
      <c r="M11" s="135" t="s">
        <v>38</v>
      </c>
      <c r="N11" s="136">
        <v>41215</v>
      </c>
      <c r="O11" s="136">
        <v>5598</v>
      </c>
      <c r="P11" s="137">
        <v>21794</v>
      </c>
      <c r="Q11" s="137">
        <v>19421</v>
      </c>
      <c r="R11" s="137">
        <v>672</v>
      </c>
      <c r="S11" s="137">
        <v>1241</v>
      </c>
      <c r="T11" s="137">
        <v>2370</v>
      </c>
      <c r="U11" s="137">
        <v>2395</v>
      </c>
      <c r="V11" s="137">
        <v>13518</v>
      </c>
      <c r="W11" s="137">
        <v>13188</v>
      </c>
      <c r="X11" s="137">
        <v>5234</v>
      </c>
      <c r="Y11" s="137">
        <v>2597</v>
      </c>
      <c r="Z11" s="137">
        <v>1789</v>
      </c>
      <c r="AA11" s="137">
        <v>257</v>
      </c>
      <c r="AB11" s="137">
        <v>75</v>
      </c>
      <c r="AC11" s="137">
        <v>12</v>
      </c>
      <c r="AF11" s="27"/>
    </row>
    <row r="12" spans="1:32">
      <c r="A12" s="135" t="s">
        <v>29</v>
      </c>
      <c r="B12" s="135" t="s">
        <v>30</v>
      </c>
      <c r="C12" s="135" t="s">
        <v>31</v>
      </c>
      <c r="D12" s="135" t="s">
        <v>32</v>
      </c>
      <c r="E12" s="135" t="s">
        <v>55</v>
      </c>
      <c r="F12" s="135" t="s">
        <v>56</v>
      </c>
      <c r="G12" s="135" t="s">
        <v>57</v>
      </c>
      <c r="H12" s="135" t="s">
        <v>34</v>
      </c>
      <c r="I12" s="135" t="s">
        <v>47</v>
      </c>
      <c r="J12" s="135" t="s">
        <v>42</v>
      </c>
      <c r="K12" s="135"/>
      <c r="L12" s="135" t="s">
        <v>48</v>
      </c>
      <c r="M12" s="135" t="s">
        <v>48</v>
      </c>
      <c r="N12" s="136">
        <v>20969</v>
      </c>
      <c r="O12" s="136">
        <v>4041</v>
      </c>
      <c r="P12" s="137">
        <v>11088</v>
      </c>
      <c r="Q12" s="137">
        <v>9881</v>
      </c>
      <c r="R12" s="137">
        <v>342</v>
      </c>
      <c r="S12" s="137">
        <v>631</v>
      </c>
      <c r="T12" s="137">
        <v>1205</v>
      </c>
      <c r="U12" s="137">
        <v>1218</v>
      </c>
      <c r="V12" s="137">
        <v>6878</v>
      </c>
      <c r="W12" s="137">
        <v>6711</v>
      </c>
      <c r="X12" s="137">
        <v>2663</v>
      </c>
      <c r="Y12" s="137">
        <v>1321</v>
      </c>
      <c r="Z12" s="137">
        <v>5602</v>
      </c>
      <c r="AA12" s="137">
        <v>1214</v>
      </c>
      <c r="AB12" s="137">
        <v>337</v>
      </c>
      <c r="AC12" s="137">
        <v>57</v>
      </c>
      <c r="AF12" s="27"/>
    </row>
    <row r="13" spans="1:32">
      <c r="A13" s="135" t="s">
        <v>29</v>
      </c>
      <c r="B13" s="135" t="s">
        <v>30</v>
      </c>
      <c r="C13" s="135" t="s">
        <v>31</v>
      </c>
      <c r="D13" s="135" t="s">
        <v>32</v>
      </c>
      <c r="E13" s="135" t="s">
        <v>33</v>
      </c>
      <c r="F13" s="135" t="s">
        <v>58</v>
      </c>
      <c r="G13" s="135"/>
      <c r="H13" s="135" t="s">
        <v>34</v>
      </c>
      <c r="I13" s="135" t="s">
        <v>47</v>
      </c>
      <c r="J13" s="135" t="s">
        <v>48</v>
      </c>
      <c r="K13" s="135"/>
      <c r="L13" s="135" t="s">
        <v>48</v>
      </c>
      <c r="M13" s="135" t="s">
        <v>48</v>
      </c>
      <c r="N13" s="136">
        <v>399</v>
      </c>
      <c r="O13" s="136">
        <v>66</v>
      </c>
      <c r="P13" s="137">
        <v>211</v>
      </c>
      <c r="Q13" s="137">
        <v>188</v>
      </c>
      <c r="R13" s="137">
        <v>7</v>
      </c>
      <c r="S13" s="137">
        <v>12</v>
      </c>
      <c r="T13" s="137">
        <v>23</v>
      </c>
      <c r="U13" s="137">
        <v>23</v>
      </c>
      <c r="V13" s="137">
        <v>130</v>
      </c>
      <c r="W13" s="137">
        <v>128</v>
      </c>
      <c r="X13" s="137">
        <v>51</v>
      </c>
      <c r="Y13" s="137">
        <v>25</v>
      </c>
      <c r="Z13" s="137"/>
      <c r="AA13" s="137"/>
      <c r="AB13" s="137"/>
      <c r="AC13" s="137"/>
      <c r="AF13" s="27"/>
    </row>
    <row r="14" spans="1:32">
      <c r="A14" s="135" t="s">
        <v>29</v>
      </c>
      <c r="B14" s="135" t="s">
        <v>30</v>
      </c>
      <c r="C14" s="135" t="s">
        <v>31</v>
      </c>
      <c r="D14" s="135" t="s">
        <v>32</v>
      </c>
      <c r="E14" s="135" t="s">
        <v>59</v>
      </c>
      <c r="F14" s="135" t="s">
        <v>60</v>
      </c>
      <c r="G14" s="135"/>
      <c r="H14" s="135" t="s">
        <v>34</v>
      </c>
      <c r="I14" s="135" t="s">
        <v>47</v>
      </c>
      <c r="J14" s="135" t="s">
        <v>48</v>
      </c>
      <c r="K14" s="135"/>
      <c r="L14" s="135" t="s">
        <v>48</v>
      </c>
      <c r="M14" s="135" t="s">
        <v>48</v>
      </c>
      <c r="N14" s="136">
        <v>410</v>
      </c>
      <c r="O14" s="136">
        <v>68</v>
      </c>
      <c r="P14" s="137">
        <v>217</v>
      </c>
      <c r="Q14" s="137">
        <v>193</v>
      </c>
      <c r="R14" s="137">
        <v>7</v>
      </c>
      <c r="S14" s="137">
        <v>12</v>
      </c>
      <c r="T14" s="137">
        <v>24</v>
      </c>
      <c r="U14" s="137">
        <v>24</v>
      </c>
      <c r="V14" s="137">
        <v>134</v>
      </c>
      <c r="W14" s="137">
        <v>131</v>
      </c>
      <c r="X14" s="137">
        <v>52</v>
      </c>
      <c r="Y14" s="137">
        <v>26</v>
      </c>
      <c r="Z14" s="137"/>
      <c r="AA14" s="137"/>
      <c r="AB14" s="137"/>
      <c r="AC14" s="137"/>
      <c r="AF14" s="27"/>
    </row>
    <row r="15" spans="1:32">
      <c r="A15" s="135" t="s">
        <v>29</v>
      </c>
      <c r="B15" s="135" t="s">
        <v>30</v>
      </c>
      <c r="C15" s="135" t="s">
        <v>61</v>
      </c>
      <c r="D15" s="135" t="s">
        <v>62</v>
      </c>
      <c r="E15" s="135" t="s">
        <v>63</v>
      </c>
      <c r="F15" s="135" t="s">
        <v>64</v>
      </c>
      <c r="G15" s="135"/>
      <c r="H15" s="135" t="s">
        <v>34</v>
      </c>
      <c r="I15" s="135" t="s">
        <v>47</v>
      </c>
      <c r="J15" s="135" t="s">
        <v>48</v>
      </c>
      <c r="K15" s="135"/>
      <c r="L15" s="135" t="s">
        <v>48</v>
      </c>
      <c r="M15" s="135" t="s">
        <v>48</v>
      </c>
      <c r="N15" s="136">
        <v>300</v>
      </c>
      <c r="O15" s="136">
        <v>50</v>
      </c>
      <c r="P15" s="137">
        <v>140</v>
      </c>
      <c r="Q15" s="137">
        <v>160</v>
      </c>
      <c r="R15" s="137">
        <v>28</v>
      </c>
      <c r="S15" s="137">
        <v>37</v>
      </c>
      <c r="T15" s="137">
        <v>44</v>
      </c>
      <c r="U15" s="137">
        <v>57</v>
      </c>
      <c r="V15" s="137">
        <v>52</v>
      </c>
      <c r="W15" s="137">
        <v>57</v>
      </c>
      <c r="X15" s="137">
        <v>16</v>
      </c>
      <c r="Y15" s="137">
        <v>9</v>
      </c>
      <c r="Z15" s="137"/>
      <c r="AA15" s="137"/>
      <c r="AB15" s="137"/>
      <c r="AC15" s="137"/>
      <c r="AF15" s="27"/>
    </row>
    <row r="16" spans="1:32">
      <c r="A16" s="135" t="s">
        <v>29</v>
      </c>
      <c r="B16" s="135" t="s">
        <v>30</v>
      </c>
      <c r="C16" s="135" t="s">
        <v>65</v>
      </c>
      <c r="D16" s="135" t="s">
        <v>66</v>
      </c>
      <c r="E16" s="135" t="s">
        <v>67</v>
      </c>
      <c r="F16" s="135" t="s">
        <v>68</v>
      </c>
      <c r="G16" s="135"/>
      <c r="H16" s="135" t="s">
        <v>34</v>
      </c>
      <c r="I16" s="135" t="s">
        <v>47</v>
      </c>
      <c r="J16" s="135" t="s">
        <v>48</v>
      </c>
      <c r="K16" s="135"/>
      <c r="L16" s="135" t="s">
        <v>48</v>
      </c>
      <c r="M16" s="135" t="s">
        <v>48</v>
      </c>
      <c r="N16" s="136">
        <v>2630</v>
      </c>
      <c r="O16" s="136">
        <v>526</v>
      </c>
      <c r="P16" s="137">
        <v>1238</v>
      </c>
      <c r="Q16" s="137">
        <v>1392</v>
      </c>
      <c r="R16" s="137">
        <v>272</v>
      </c>
      <c r="S16" s="137">
        <v>257</v>
      </c>
      <c r="T16" s="137">
        <v>497</v>
      </c>
      <c r="U16" s="137">
        <v>455</v>
      </c>
      <c r="V16" s="137">
        <v>421</v>
      </c>
      <c r="W16" s="137">
        <v>579</v>
      </c>
      <c r="X16" s="137">
        <v>48</v>
      </c>
      <c r="Y16" s="137">
        <v>101</v>
      </c>
      <c r="Z16" s="137"/>
      <c r="AA16" s="137"/>
      <c r="AB16" s="137"/>
      <c r="AC16" s="137"/>
      <c r="AF16" s="27"/>
    </row>
    <row r="17" spans="1:32">
      <c r="A17" s="135" t="s">
        <v>29</v>
      </c>
      <c r="B17" s="135" t="s">
        <v>30</v>
      </c>
      <c r="C17" s="135" t="s">
        <v>65</v>
      </c>
      <c r="D17" s="135" t="s">
        <v>66</v>
      </c>
      <c r="E17" s="135" t="s">
        <v>69</v>
      </c>
      <c r="F17" s="135" t="s">
        <v>70</v>
      </c>
      <c r="G17" s="135"/>
      <c r="H17" s="135" t="s">
        <v>34</v>
      </c>
      <c r="I17" s="135" t="s">
        <v>47</v>
      </c>
      <c r="J17" s="135" t="s">
        <v>48</v>
      </c>
      <c r="K17" s="135"/>
      <c r="L17" s="135" t="s">
        <v>48</v>
      </c>
      <c r="M17" s="135" t="s">
        <v>48</v>
      </c>
      <c r="N17" s="136">
        <v>1100</v>
      </c>
      <c r="O17" s="136">
        <v>220</v>
      </c>
      <c r="P17" s="137">
        <v>518</v>
      </c>
      <c r="Q17" s="137">
        <v>582</v>
      </c>
      <c r="R17" s="137">
        <v>114</v>
      </c>
      <c r="S17" s="137">
        <v>108</v>
      </c>
      <c r="T17" s="137">
        <v>208</v>
      </c>
      <c r="U17" s="137">
        <v>190</v>
      </c>
      <c r="V17" s="137">
        <v>176</v>
      </c>
      <c r="W17" s="137">
        <v>242</v>
      </c>
      <c r="X17" s="137">
        <v>20</v>
      </c>
      <c r="Y17" s="137">
        <v>42</v>
      </c>
      <c r="Z17" s="137"/>
      <c r="AA17" s="137"/>
      <c r="AB17" s="137"/>
      <c r="AC17" s="137"/>
      <c r="AF17" s="27"/>
    </row>
    <row r="18" spans="1:32">
      <c r="A18" s="135" t="s">
        <v>29</v>
      </c>
      <c r="B18" s="135" t="s">
        <v>30</v>
      </c>
      <c r="C18" s="135" t="s">
        <v>65</v>
      </c>
      <c r="D18" s="135" t="s">
        <v>66</v>
      </c>
      <c r="E18" s="135" t="s">
        <v>67</v>
      </c>
      <c r="F18" s="135" t="s">
        <v>71</v>
      </c>
      <c r="G18" s="135"/>
      <c r="H18" s="135" t="s">
        <v>34</v>
      </c>
      <c r="I18" s="135" t="s">
        <v>47</v>
      </c>
      <c r="J18" s="135" t="s">
        <v>48</v>
      </c>
      <c r="K18" s="135"/>
      <c r="L18" s="135" t="s">
        <v>48</v>
      </c>
      <c r="M18" s="135" t="s">
        <v>48</v>
      </c>
      <c r="N18" s="136">
        <v>1755</v>
      </c>
      <c r="O18" s="136">
        <v>351</v>
      </c>
      <c r="P18" s="137">
        <v>826</v>
      </c>
      <c r="Q18" s="137">
        <v>929</v>
      </c>
      <c r="R18" s="137">
        <v>182</v>
      </c>
      <c r="S18" s="137">
        <v>172</v>
      </c>
      <c r="T18" s="137">
        <v>332</v>
      </c>
      <c r="U18" s="137">
        <v>304</v>
      </c>
      <c r="V18" s="137">
        <v>280</v>
      </c>
      <c r="W18" s="137">
        <v>385</v>
      </c>
      <c r="X18" s="137">
        <v>32</v>
      </c>
      <c r="Y18" s="137">
        <v>68</v>
      </c>
      <c r="Z18" s="137"/>
      <c r="AA18" s="137"/>
      <c r="AB18" s="137"/>
      <c r="AC18" s="137"/>
      <c r="AF18" s="27"/>
    </row>
    <row r="19" spans="1:32" s="27" customFormat="1">
      <c r="A19" s="135" t="s">
        <v>72</v>
      </c>
      <c r="B19" s="135" t="s">
        <v>73</v>
      </c>
      <c r="C19" s="135" t="s">
        <v>74</v>
      </c>
      <c r="D19" s="135" t="s">
        <v>75</v>
      </c>
      <c r="E19" s="135" t="s">
        <v>76</v>
      </c>
      <c r="F19" s="135" t="s">
        <v>76</v>
      </c>
      <c r="G19" s="135" t="s">
        <v>77</v>
      </c>
      <c r="H19" s="135" t="s">
        <v>34</v>
      </c>
      <c r="I19" s="135" t="s">
        <v>35</v>
      </c>
      <c r="J19" s="135" t="s">
        <v>36</v>
      </c>
      <c r="K19" s="135"/>
      <c r="L19" s="135" t="s">
        <v>78</v>
      </c>
      <c r="M19" s="135" t="s">
        <v>79</v>
      </c>
      <c r="N19" s="136">
        <v>2934</v>
      </c>
      <c r="O19" s="136">
        <v>978</v>
      </c>
      <c r="P19" s="137">
        <v>1458</v>
      </c>
      <c r="Q19" s="137">
        <v>1476</v>
      </c>
      <c r="R19" s="137">
        <v>260</v>
      </c>
      <c r="S19" s="137">
        <v>282</v>
      </c>
      <c r="T19" s="137">
        <v>493</v>
      </c>
      <c r="U19" s="137">
        <v>443</v>
      </c>
      <c r="V19" s="137">
        <v>616</v>
      </c>
      <c r="W19" s="137">
        <v>607</v>
      </c>
      <c r="X19" s="137">
        <v>89</v>
      </c>
      <c r="Y19" s="137">
        <v>144</v>
      </c>
      <c r="Z19" s="137"/>
      <c r="AA19" s="137"/>
      <c r="AB19" s="137"/>
      <c r="AC19" s="137"/>
    </row>
    <row r="20" spans="1:32" s="27" customFormat="1">
      <c r="A20" s="135" t="s">
        <v>72</v>
      </c>
      <c r="B20" s="135" t="s">
        <v>73</v>
      </c>
      <c r="C20" s="135" t="s">
        <v>80</v>
      </c>
      <c r="D20" s="135" t="s">
        <v>81</v>
      </c>
      <c r="E20" s="135" t="s">
        <v>82</v>
      </c>
      <c r="F20" s="135" t="s">
        <v>83</v>
      </c>
      <c r="G20" s="135"/>
      <c r="H20" s="135" t="s">
        <v>46</v>
      </c>
      <c r="I20" s="135" t="s">
        <v>47</v>
      </c>
      <c r="J20" s="135" t="s">
        <v>42</v>
      </c>
      <c r="K20" s="138"/>
      <c r="L20" s="139" t="s">
        <v>48</v>
      </c>
      <c r="M20" s="135" t="s">
        <v>48</v>
      </c>
      <c r="N20" s="136">
        <v>4410</v>
      </c>
      <c r="O20" s="136">
        <v>1547</v>
      </c>
      <c r="P20" s="137">
        <v>2167</v>
      </c>
      <c r="Q20" s="137">
        <v>2243</v>
      </c>
      <c r="R20" s="137">
        <v>400</v>
      </c>
      <c r="S20" s="137">
        <v>283</v>
      </c>
      <c r="T20" s="137">
        <v>622</v>
      </c>
      <c r="U20" s="137">
        <v>679</v>
      </c>
      <c r="V20" s="137">
        <v>939</v>
      </c>
      <c r="W20" s="137">
        <v>1063</v>
      </c>
      <c r="X20" s="137">
        <v>206</v>
      </c>
      <c r="Y20" s="137">
        <v>218</v>
      </c>
      <c r="Z20" s="136">
        <v>340</v>
      </c>
      <c r="AA20" s="136">
        <v>80</v>
      </c>
      <c r="AB20" s="136">
        <v>1270</v>
      </c>
      <c r="AC20" s="136">
        <v>107</v>
      </c>
    </row>
    <row r="21" spans="1:32" s="27" customFormat="1">
      <c r="A21" s="135" t="s">
        <v>72</v>
      </c>
      <c r="B21" s="135" t="s">
        <v>73</v>
      </c>
      <c r="C21" s="135" t="s">
        <v>80</v>
      </c>
      <c r="D21" s="135" t="s">
        <v>81</v>
      </c>
      <c r="E21" s="135" t="s">
        <v>85</v>
      </c>
      <c r="F21" s="135" t="s">
        <v>86</v>
      </c>
      <c r="G21" s="135"/>
      <c r="H21" s="135" t="s">
        <v>34</v>
      </c>
      <c r="I21" s="135" t="s">
        <v>47</v>
      </c>
      <c r="J21" s="135" t="s">
        <v>42</v>
      </c>
      <c r="K21" s="135"/>
      <c r="L21" s="135" t="s">
        <v>48</v>
      </c>
      <c r="M21" s="135" t="s">
        <v>48</v>
      </c>
      <c r="N21" s="136">
        <v>4765</v>
      </c>
      <c r="O21" s="136">
        <v>1129</v>
      </c>
      <c r="P21" s="137">
        <v>2342</v>
      </c>
      <c r="Q21" s="137">
        <v>2423</v>
      </c>
      <c r="R21" s="137">
        <v>433</v>
      </c>
      <c r="S21" s="137">
        <v>305</v>
      </c>
      <c r="T21" s="137">
        <v>672</v>
      </c>
      <c r="U21" s="137">
        <v>734</v>
      </c>
      <c r="V21" s="137">
        <v>1015</v>
      </c>
      <c r="W21" s="137">
        <v>1148</v>
      </c>
      <c r="X21" s="137">
        <v>222</v>
      </c>
      <c r="Y21" s="137">
        <v>236</v>
      </c>
      <c r="Z21" s="136">
        <v>20</v>
      </c>
      <c r="AA21" s="136">
        <v>4</v>
      </c>
      <c r="AB21" s="136">
        <v>50</v>
      </c>
      <c r="AC21" s="136">
        <v>10</v>
      </c>
    </row>
    <row r="22" spans="1:32">
      <c r="A22" s="135" t="s">
        <v>72</v>
      </c>
      <c r="B22" s="135" t="s">
        <v>73</v>
      </c>
      <c r="C22" s="135" t="s">
        <v>80</v>
      </c>
      <c r="D22" s="135" t="s">
        <v>81</v>
      </c>
      <c r="E22" s="135" t="s">
        <v>87</v>
      </c>
      <c r="F22" s="135" t="s">
        <v>88</v>
      </c>
      <c r="G22" s="135"/>
      <c r="H22" s="135" t="s">
        <v>34</v>
      </c>
      <c r="I22" s="135" t="s">
        <v>47</v>
      </c>
      <c r="J22" s="135" t="s">
        <v>42</v>
      </c>
      <c r="K22" s="135"/>
      <c r="L22" s="135" t="s">
        <v>48</v>
      </c>
      <c r="M22" s="135" t="s">
        <v>48</v>
      </c>
      <c r="N22" s="136">
        <v>12968</v>
      </c>
      <c r="O22" s="136">
        <v>2161</v>
      </c>
      <c r="P22" s="137">
        <v>6372</v>
      </c>
      <c r="Q22" s="137">
        <v>6596</v>
      </c>
      <c r="R22" s="137">
        <v>1177</v>
      </c>
      <c r="S22" s="137">
        <v>831</v>
      </c>
      <c r="T22" s="137">
        <v>1828</v>
      </c>
      <c r="U22" s="137">
        <v>1997</v>
      </c>
      <c r="V22" s="137">
        <v>2763</v>
      </c>
      <c r="W22" s="137">
        <v>3126</v>
      </c>
      <c r="X22" s="137">
        <v>604</v>
      </c>
      <c r="Y22" s="137">
        <v>642</v>
      </c>
      <c r="Z22" s="137"/>
      <c r="AA22" s="137"/>
      <c r="AB22" s="137"/>
      <c r="AC22" s="137"/>
      <c r="AF22" s="27"/>
    </row>
    <row r="23" spans="1:32">
      <c r="A23" s="135" t="s">
        <v>72</v>
      </c>
      <c r="B23" s="135" t="s">
        <v>73</v>
      </c>
      <c r="C23" s="135" t="s">
        <v>80</v>
      </c>
      <c r="D23" s="135" t="s">
        <v>81</v>
      </c>
      <c r="E23" s="135" t="s">
        <v>89</v>
      </c>
      <c r="F23" s="135" t="s">
        <v>90</v>
      </c>
      <c r="G23" s="135"/>
      <c r="H23" s="135" t="s">
        <v>34</v>
      </c>
      <c r="I23" s="135" t="s">
        <v>47</v>
      </c>
      <c r="J23" s="135" t="s">
        <v>42</v>
      </c>
      <c r="K23" s="135"/>
      <c r="L23" s="135" t="s">
        <v>48</v>
      </c>
      <c r="M23" s="135" t="s">
        <v>48</v>
      </c>
      <c r="N23" s="136">
        <v>1680</v>
      </c>
      <c r="O23" s="136">
        <v>336</v>
      </c>
      <c r="P23" s="137">
        <v>826</v>
      </c>
      <c r="Q23" s="137">
        <v>854</v>
      </c>
      <c r="R23" s="137">
        <v>153</v>
      </c>
      <c r="S23" s="137">
        <v>108</v>
      </c>
      <c r="T23" s="137">
        <v>237</v>
      </c>
      <c r="U23" s="137">
        <v>259</v>
      </c>
      <c r="V23" s="137">
        <v>358</v>
      </c>
      <c r="W23" s="137">
        <v>404</v>
      </c>
      <c r="X23" s="137">
        <v>78</v>
      </c>
      <c r="Y23" s="137">
        <v>83</v>
      </c>
      <c r="Z23" s="137"/>
      <c r="AA23" s="137"/>
      <c r="AB23" s="137"/>
      <c r="AC23" s="137"/>
      <c r="AF23" s="27"/>
    </row>
    <row r="24" spans="1:32">
      <c r="A24" s="135" t="s">
        <v>72</v>
      </c>
      <c r="B24" s="135" t="s">
        <v>73</v>
      </c>
      <c r="C24" s="135" t="s">
        <v>80</v>
      </c>
      <c r="D24" s="135" t="s">
        <v>81</v>
      </c>
      <c r="E24" s="135" t="s">
        <v>89</v>
      </c>
      <c r="F24" s="135" t="s">
        <v>91</v>
      </c>
      <c r="G24" s="135"/>
      <c r="H24" s="135" t="s">
        <v>34</v>
      </c>
      <c r="I24" s="135" t="s">
        <v>47</v>
      </c>
      <c r="J24" s="135" t="s">
        <v>42</v>
      </c>
      <c r="K24" s="135"/>
      <c r="L24" s="135" t="s">
        <v>48</v>
      </c>
      <c r="M24" s="135" t="s">
        <v>48</v>
      </c>
      <c r="N24" s="136">
        <v>3686</v>
      </c>
      <c r="O24" s="136">
        <v>914</v>
      </c>
      <c r="P24" s="137">
        <v>1811</v>
      </c>
      <c r="Q24" s="137">
        <v>1875</v>
      </c>
      <c r="R24" s="137">
        <v>335</v>
      </c>
      <c r="S24" s="137">
        <v>236</v>
      </c>
      <c r="T24" s="137">
        <v>519</v>
      </c>
      <c r="U24" s="137">
        <v>568</v>
      </c>
      <c r="V24" s="137">
        <v>785</v>
      </c>
      <c r="W24" s="137">
        <v>889</v>
      </c>
      <c r="X24" s="137">
        <v>172</v>
      </c>
      <c r="Y24" s="137">
        <v>182</v>
      </c>
      <c r="Z24" s="137"/>
      <c r="AA24" s="137"/>
      <c r="AB24" s="137">
        <v>84</v>
      </c>
      <c r="AC24" s="137">
        <v>13</v>
      </c>
      <c r="AF24" s="27"/>
    </row>
    <row r="25" spans="1:32">
      <c r="A25" s="135" t="s">
        <v>72</v>
      </c>
      <c r="B25" s="135" t="s">
        <v>73</v>
      </c>
      <c r="C25" s="135" t="s">
        <v>80</v>
      </c>
      <c r="D25" s="135" t="s">
        <v>81</v>
      </c>
      <c r="E25" s="135" t="s">
        <v>82</v>
      </c>
      <c r="F25" s="135" t="s">
        <v>92</v>
      </c>
      <c r="G25" s="135"/>
      <c r="H25" s="135" t="s">
        <v>34</v>
      </c>
      <c r="I25" s="135" t="s">
        <v>47</v>
      </c>
      <c r="J25" s="135" t="s">
        <v>42</v>
      </c>
      <c r="K25" s="135"/>
      <c r="L25" s="135" t="s">
        <v>48</v>
      </c>
      <c r="M25" s="135" t="s">
        <v>48</v>
      </c>
      <c r="N25" s="136">
        <v>12541</v>
      </c>
      <c r="O25" s="136">
        <v>3460</v>
      </c>
      <c r="P25" s="137">
        <v>6163</v>
      </c>
      <c r="Q25" s="137">
        <v>6378</v>
      </c>
      <c r="R25" s="137">
        <v>1139</v>
      </c>
      <c r="S25" s="137">
        <v>804</v>
      </c>
      <c r="T25" s="137">
        <v>1768</v>
      </c>
      <c r="U25" s="137">
        <v>1931</v>
      </c>
      <c r="V25" s="137">
        <v>2672</v>
      </c>
      <c r="W25" s="137">
        <v>3022</v>
      </c>
      <c r="X25" s="137">
        <v>584</v>
      </c>
      <c r="Y25" s="137">
        <v>621</v>
      </c>
      <c r="Z25" s="137">
        <v>34</v>
      </c>
      <c r="AA25" s="137">
        <v>5</v>
      </c>
      <c r="AB25" s="137">
        <v>183</v>
      </c>
      <c r="AC25" s="137">
        <v>32</v>
      </c>
      <c r="AF25" s="27"/>
    </row>
    <row r="26" spans="1:32">
      <c r="A26" s="135" t="s">
        <v>72</v>
      </c>
      <c r="B26" s="135" t="s">
        <v>73</v>
      </c>
      <c r="C26" s="135" t="s">
        <v>93</v>
      </c>
      <c r="D26" s="135" t="s">
        <v>94</v>
      </c>
      <c r="E26" s="135" t="s">
        <v>95</v>
      </c>
      <c r="F26" s="135" t="s">
        <v>96</v>
      </c>
      <c r="G26" s="135"/>
      <c r="H26" s="135" t="s">
        <v>34</v>
      </c>
      <c r="I26" s="135" t="s">
        <v>47</v>
      </c>
      <c r="J26" s="135" t="s">
        <v>48</v>
      </c>
      <c r="K26" s="135"/>
      <c r="L26" s="135" t="s">
        <v>48</v>
      </c>
      <c r="M26" s="135" t="s">
        <v>48</v>
      </c>
      <c r="N26" s="136">
        <v>2352</v>
      </c>
      <c r="O26" s="136">
        <v>420</v>
      </c>
      <c r="P26" s="137">
        <v>1176</v>
      </c>
      <c r="Q26" s="137">
        <v>1176</v>
      </c>
      <c r="R26" s="137">
        <v>263</v>
      </c>
      <c r="S26" s="137">
        <v>225</v>
      </c>
      <c r="T26" s="137">
        <v>414</v>
      </c>
      <c r="U26" s="137">
        <v>374</v>
      </c>
      <c r="V26" s="137">
        <v>441</v>
      </c>
      <c r="W26" s="137">
        <v>491</v>
      </c>
      <c r="X26" s="137">
        <v>58</v>
      </c>
      <c r="Y26" s="137">
        <v>86</v>
      </c>
      <c r="Z26" s="137"/>
      <c r="AA26" s="137"/>
      <c r="AB26" s="137"/>
      <c r="AC26" s="137"/>
      <c r="AF26" s="27"/>
    </row>
    <row r="27" spans="1:32">
      <c r="A27" s="139" t="s">
        <v>72</v>
      </c>
      <c r="B27" s="139" t="s">
        <v>73</v>
      </c>
      <c r="C27" s="139" t="s">
        <v>97</v>
      </c>
      <c r="D27" s="139" t="s">
        <v>98</v>
      </c>
      <c r="E27" s="139" t="s">
        <v>99</v>
      </c>
      <c r="F27" s="139" t="s">
        <v>99</v>
      </c>
      <c r="G27" s="139"/>
      <c r="H27" s="135" t="s">
        <v>34</v>
      </c>
      <c r="I27" s="139" t="s">
        <v>35</v>
      </c>
      <c r="J27" s="139" t="s">
        <v>36</v>
      </c>
      <c r="K27" s="139"/>
      <c r="L27" s="139" t="s">
        <v>37</v>
      </c>
      <c r="M27" s="139" t="s">
        <v>79</v>
      </c>
      <c r="N27" s="136">
        <v>37946</v>
      </c>
      <c r="O27" s="136">
        <v>6324</v>
      </c>
      <c r="P27" s="140">
        <v>18821</v>
      </c>
      <c r="Q27" s="140">
        <v>19125</v>
      </c>
      <c r="R27" s="140">
        <v>3415</v>
      </c>
      <c r="S27" s="140">
        <v>2903</v>
      </c>
      <c r="T27" s="140">
        <v>8273</v>
      </c>
      <c r="U27" s="140">
        <v>7263</v>
      </c>
      <c r="V27" s="140">
        <v>6071</v>
      </c>
      <c r="W27" s="140">
        <v>7058</v>
      </c>
      <c r="X27" s="140">
        <v>1062</v>
      </c>
      <c r="Y27" s="140">
        <v>1901</v>
      </c>
      <c r="Z27" s="137"/>
      <c r="AA27" s="137"/>
      <c r="AB27" s="137"/>
      <c r="AC27" s="137"/>
      <c r="AF27" s="27"/>
    </row>
    <row r="28" spans="1:32">
      <c r="A28" s="139" t="s">
        <v>72</v>
      </c>
      <c r="B28" s="139" t="s">
        <v>73</v>
      </c>
      <c r="C28" s="139" t="s">
        <v>97</v>
      </c>
      <c r="D28" s="139" t="s">
        <v>98</v>
      </c>
      <c r="E28" s="139" t="s">
        <v>100</v>
      </c>
      <c r="F28" s="139" t="s">
        <v>101</v>
      </c>
      <c r="G28" s="139" t="s">
        <v>102</v>
      </c>
      <c r="H28" s="135" t="s">
        <v>34</v>
      </c>
      <c r="I28" s="139" t="s">
        <v>35</v>
      </c>
      <c r="J28" s="139" t="s">
        <v>54</v>
      </c>
      <c r="K28" s="139"/>
      <c r="L28" s="139" t="s">
        <v>37</v>
      </c>
      <c r="M28" s="139" t="s">
        <v>38</v>
      </c>
      <c r="N28" s="136">
        <v>28090</v>
      </c>
      <c r="O28" s="136">
        <v>4833</v>
      </c>
      <c r="P28" s="140">
        <v>13933</v>
      </c>
      <c r="Q28" s="140">
        <v>14157</v>
      </c>
      <c r="R28" s="140">
        <v>2528</v>
      </c>
      <c r="S28" s="140">
        <v>2149</v>
      </c>
      <c r="T28" s="140">
        <v>6124</v>
      </c>
      <c r="U28" s="140">
        <v>5376</v>
      </c>
      <c r="V28" s="140">
        <v>4494</v>
      </c>
      <c r="W28" s="140">
        <v>5225</v>
      </c>
      <c r="X28" s="140">
        <v>787</v>
      </c>
      <c r="Y28" s="140">
        <v>1407</v>
      </c>
      <c r="Z28" s="137"/>
      <c r="AA28" s="137"/>
      <c r="AB28" s="137"/>
      <c r="AC28" s="137"/>
      <c r="AF28" s="27"/>
    </row>
    <row r="29" spans="1:32">
      <c r="A29" s="135" t="s">
        <v>72</v>
      </c>
      <c r="B29" s="135" t="s">
        <v>73</v>
      </c>
      <c r="C29" s="135" t="s">
        <v>103</v>
      </c>
      <c r="D29" s="135" t="s">
        <v>104</v>
      </c>
      <c r="E29" s="135" t="s">
        <v>105</v>
      </c>
      <c r="F29" s="135" t="s">
        <v>106</v>
      </c>
      <c r="G29" s="135"/>
      <c r="H29" s="135" t="s">
        <v>34</v>
      </c>
      <c r="I29" s="135" t="s">
        <v>35</v>
      </c>
      <c r="J29" s="135" t="s">
        <v>107</v>
      </c>
      <c r="K29" s="135"/>
      <c r="L29" s="135" t="s">
        <v>78</v>
      </c>
      <c r="M29" s="139" t="s">
        <v>38</v>
      </c>
      <c r="N29" s="136">
        <v>1500</v>
      </c>
      <c r="O29" s="136">
        <v>283</v>
      </c>
      <c r="P29" s="137">
        <v>717</v>
      </c>
      <c r="Q29" s="137">
        <v>783</v>
      </c>
      <c r="R29" s="137">
        <v>206</v>
      </c>
      <c r="S29" s="137">
        <v>176</v>
      </c>
      <c r="T29" s="137">
        <v>207</v>
      </c>
      <c r="U29" s="137">
        <v>233</v>
      </c>
      <c r="V29" s="137">
        <v>257</v>
      </c>
      <c r="W29" s="137">
        <v>293</v>
      </c>
      <c r="X29" s="137">
        <v>47</v>
      </c>
      <c r="Y29" s="137">
        <v>81</v>
      </c>
      <c r="Z29" s="137"/>
      <c r="AA29" s="137"/>
      <c r="AB29" s="137"/>
      <c r="AC29" s="137"/>
      <c r="AF29" s="27"/>
    </row>
    <row r="30" spans="1:32">
      <c r="A30" s="135" t="s">
        <v>72</v>
      </c>
      <c r="B30" s="135" t="s">
        <v>73</v>
      </c>
      <c r="C30" s="135" t="s">
        <v>103</v>
      </c>
      <c r="D30" s="135" t="s">
        <v>104</v>
      </c>
      <c r="E30" s="135" t="s">
        <v>108</v>
      </c>
      <c r="F30" s="135" t="s">
        <v>109</v>
      </c>
      <c r="G30" s="135"/>
      <c r="H30" s="135" t="s">
        <v>34</v>
      </c>
      <c r="I30" s="135" t="s">
        <v>47</v>
      </c>
      <c r="J30" s="135" t="s">
        <v>48</v>
      </c>
      <c r="K30" s="135"/>
      <c r="L30" s="135" t="s">
        <v>48</v>
      </c>
      <c r="M30" s="135" t="s">
        <v>48</v>
      </c>
      <c r="N30" s="136">
        <v>1134</v>
      </c>
      <c r="O30" s="136">
        <v>189</v>
      </c>
      <c r="P30" s="137">
        <v>542</v>
      </c>
      <c r="Q30" s="137">
        <v>592</v>
      </c>
      <c r="R30" s="137">
        <v>155</v>
      </c>
      <c r="S30" s="137">
        <v>133</v>
      </c>
      <c r="T30" s="137">
        <v>156</v>
      </c>
      <c r="U30" s="137">
        <v>176</v>
      </c>
      <c r="V30" s="137">
        <v>196</v>
      </c>
      <c r="W30" s="137">
        <v>222</v>
      </c>
      <c r="X30" s="137">
        <v>35</v>
      </c>
      <c r="Y30" s="137">
        <v>61</v>
      </c>
      <c r="Z30" s="137"/>
      <c r="AA30" s="137"/>
      <c r="AB30" s="137"/>
      <c r="AC30" s="137"/>
      <c r="AF30" s="27"/>
    </row>
    <row r="31" spans="1:32">
      <c r="A31" s="135" t="s">
        <v>72</v>
      </c>
      <c r="B31" s="135" t="s">
        <v>73</v>
      </c>
      <c r="C31" s="135" t="s">
        <v>103</v>
      </c>
      <c r="D31" s="135" t="s">
        <v>104</v>
      </c>
      <c r="E31" s="135" t="s">
        <v>110</v>
      </c>
      <c r="F31" s="135" t="s">
        <v>111</v>
      </c>
      <c r="G31" s="135"/>
      <c r="H31" s="135" t="s">
        <v>34</v>
      </c>
      <c r="I31" s="135" t="s">
        <v>47</v>
      </c>
      <c r="J31" s="135" t="s">
        <v>48</v>
      </c>
      <c r="K31" s="135"/>
      <c r="L31" s="135" t="s">
        <v>48</v>
      </c>
      <c r="M31" s="135" t="s">
        <v>48</v>
      </c>
      <c r="N31" s="136">
        <v>2500</v>
      </c>
      <c r="O31" s="136">
        <v>500</v>
      </c>
      <c r="P31" s="137">
        <v>1195</v>
      </c>
      <c r="Q31" s="137">
        <v>1305</v>
      </c>
      <c r="R31" s="137">
        <v>343</v>
      </c>
      <c r="S31" s="137">
        <v>293</v>
      </c>
      <c r="T31" s="137">
        <v>345</v>
      </c>
      <c r="U31" s="137">
        <v>388</v>
      </c>
      <c r="V31" s="137">
        <v>429</v>
      </c>
      <c r="W31" s="137">
        <v>488</v>
      </c>
      <c r="X31" s="137">
        <v>78</v>
      </c>
      <c r="Y31" s="137">
        <v>136</v>
      </c>
      <c r="Z31" s="137"/>
      <c r="AA31" s="137"/>
      <c r="AB31" s="137"/>
      <c r="AC31" s="137"/>
      <c r="AF31" s="27"/>
    </row>
    <row r="32" spans="1:32">
      <c r="A32" s="135" t="s">
        <v>72</v>
      </c>
      <c r="B32" s="135" t="s">
        <v>73</v>
      </c>
      <c r="C32" s="135" t="s">
        <v>103</v>
      </c>
      <c r="D32" s="135" t="s">
        <v>104</v>
      </c>
      <c r="E32" s="135" t="s">
        <v>105</v>
      </c>
      <c r="F32" s="135" t="s">
        <v>112</v>
      </c>
      <c r="G32" s="135"/>
      <c r="H32" s="135" t="s">
        <v>34</v>
      </c>
      <c r="I32" s="135" t="s">
        <v>47</v>
      </c>
      <c r="J32" s="135" t="s">
        <v>48</v>
      </c>
      <c r="K32" s="135"/>
      <c r="L32" s="135" t="s">
        <v>48</v>
      </c>
      <c r="M32" s="135" t="s">
        <v>48</v>
      </c>
      <c r="N32" s="136">
        <v>1400</v>
      </c>
      <c r="O32" s="136">
        <v>280</v>
      </c>
      <c r="P32" s="137">
        <v>669</v>
      </c>
      <c r="Q32" s="137">
        <v>731</v>
      </c>
      <c r="R32" s="137">
        <v>192</v>
      </c>
      <c r="S32" s="137">
        <v>164</v>
      </c>
      <c r="T32" s="137">
        <v>193</v>
      </c>
      <c r="U32" s="137">
        <v>217</v>
      </c>
      <c r="V32" s="137">
        <v>240</v>
      </c>
      <c r="W32" s="137">
        <v>274</v>
      </c>
      <c r="X32" s="137">
        <v>44</v>
      </c>
      <c r="Y32" s="137">
        <v>76</v>
      </c>
      <c r="Z32" s="137"/>
      <c r="AA32" s="137"/>
      <c r="AB32" s="137"/>
      <c r="AC32" s="137"/>
      <c r="AF32" s="27"/>
    </row>
    <row r="33" spans="1:32">
      <c r="A33" s="135" t="s">
        <v>72</v>
      </c>
      <c r="B33" s="135" t="s">
        <v>73</v>
      </c>
      <c r="C33" s="135" t="s">
        <v>103</v>
      </c>
      <c r="D33" s="135" t="s">
        <v>104</v>
      </c>
      <c r="E33" s="135" t="s">
        <v>105</v>
      </c>
      <c r="F33" s="135" t="s">
        <v>113</v>
      </c>
      <c r="G33" s="135"/>
      <c r="H33" s="135" t="s">
        <v>34</v>
      </c>
      <c r="I33" s="135" t="s">
        <v>47</v>
      </c>
      <c r="J33" s="135" t="s">
        <v>48</v>
      </c>
      <c r="K33" s="135"/>
      <c r="L33" s="135" t="s">
        <v>48</v>
      </c>
      <c r="M33" s="135" t="s">
        <v>48</v>
      </c>
      <c r="N33" s="136">
        <v>940</v>
      </c>
      <c r="O33" s="136">
        <v>188</v>
      </c>
      <c r="P33" s="137">
        <v>449</v>
      </c>
      <c r="Q33" s="137">
        <v>491</v>
      </c>
      <c r="R33" s="137">
        <v>129</v>
      </c>
      <c r="S33" s="137">
        <v>110</v>
      </c>
      <c r="T33" s="137">
        <v>130</v>
      </c>
      <c r="U33" s="137">
        <v>146</v>
      </c>
      <c r="V33" s="137">
        <v>161</v>
      </c>
      <c r="W33" s="137">
        <v>184</v>
      </c>
      <c r="X33" s="137">
        <v>29</v>
      </c>
      <c r="Y33" s="137">
        <v>51</v>
      </c>
      <c r="Z33" s="137"/>
      <c r="AA33" s="137"/>
      <c r="AB33" s="137"/>
      <c r="AC33" s="137"/>
      <c r="AF33" s="27"/>
    </row>
    <row r="34" spans="1:32">
      <c r="A34" s="135" t="s">
        <v>72</v>
      </c>
      <c r="B34" s="135" t="s">
        <v>73</v>
      </c>
      <c r="C34" s="135" t="s">
        <v>114</v>
      </c>
      <c r="D34" s="135" t="s">
        <v>115</v>
      </c>
      <c r="E34" s="135" t="s">
        <v>116</v>
      </c>
      <c r="F34" s="135" t="s">
        <v>117</v>
      </c>
      <c r="G34" s="135"/>
      <c r="H34" s="135" t="s">
        <v>34</v>
      </c>
      <c r="I34" s="135" t="s">
        <v>47</v>
      </c>
      <c r="J34" s="135" t="s">
        <v>48</v>
      </c>
      <c r="K34" s="135"/>
      <c r="L34" s="135" t="s">
        <v>48</v>
      </c>
      <c r="M34" s="135" t="s">
        <v>48</v>
      </c>
      <c r="N34" s="136">
        <v>473</v>
      </c>
      <c r="O34" s="136">
        <v>86</v>
      </c>
      <c r="P34" s="137">
        <v>209</v>
      </c>
      <c r="Q34" s="137">
        <v>264</v>
      </c>
      <c r="R34" s="137">
        <v>64</v>
      </c>
      <c r="S34" s="137">
        <v>49</v>
      </c>
      <c r="T34" s="137">
        <v>92</v>
      </c>
      <c r="U34" s="137">
        <v>82</v>
      </c>
      <c r="V34" s="137">
        <v>50</v>
      </c>
      <c r="W34" s="137">
        <v>129</v>
      </c>
      <c r="X34" s="137">
        <v>3</v>
      </c>
      <c r="Y34" s="137">
        <v>4</v>
      </c>
      <c r="Z34" s="136"/>
      <c r="AA34" s="136"/>
      <c r="AB34" s="136"/>
      <c r="AC34" s="136"/>
      <c r="AF34" s="27"/>
    </row>
    <row r="35" spans="1:32">
      <c r="A35" s="135" t="s">
        <v>72</v>
      </c>
      <c r="B35" s="135" t="s">
        <v>73</v>
      </c>
      <c r="C35" s="135" t="s">
        <v>114</v>
      </c>
      <c r="D35" s="135" t="s">
        <v>115</v>
      </c>
      <c r="E35" s="135" t="s">
        <v>116</v>
      </c>
      <c r="F35" s="135" t="s">
        <v>118</v>
      </c>
      <c r="G35" s="135"/>
      <c r="H35" s="135" t="s">
        <v>34</v>
      </c>
      <c r="I35" s="135" t="s">
        <v>47</v>
      </c>
      <c r="J35" s="135" t="s">
        <v>48</v>
      </c>
      <c r="K35" s="135"/>
      <c r="L35" s="135" t="s">
        <v>48</v>
      </c>
      <c r="M35" s="135" t="s">
        <v>48</v>
      </c>
      <c r="N35" s="136">
        <v>270</v>
      </c>
      <c r="O35" s="136">
        <v>49</v>
      </c>
      <c r="P35" s="137">
        <v>119</v>
      </c>
      <c r="Q35" s="137">
        <v>151</v>
      </c>
      <c r="R35" s="137">
        <v>37</v>
      </c>
      <c r="S35" s="137">
        <v>28</v>
      </c>
      <c r="T35" s="137">
        <v>52</v>
      </c>
      <c r="U35" s="137">
        <v>47</v>
      </c>
      <c r="V35" s="137">
        <v>28</v>
      </c>
      <c r="W35" s="137">
        <v>74</v>
      </c>
      <c r="X35" s="137">
        <v>2</v>
      </c>
      <c r="Y35" s="137">
        <v>2</v>
      </c>
      <c r="Z35" s="137"/>
      <c r="AA35" s="137"/>
      <c r="AB35" s="137"/>
      <c r="AC35" s="137"/>
      <c r="AF35" s="27"/>
    </row>
    <row r="36" spans="1:32">
      <c r="A36" s="135" t="s">
        <v>72</v>
      </c>
      <c r="B36" s="135" t="s">
        <v>73</v>
      </c>
      <c r="C36" s="135" t="s">
        <v>114</v>
      </c>
      <c r="D36" s="135" t="s">
        <v>115</v>
      </c>
      <c r="E36" s="135" t="s">
        <v>114</v>
      </c>
      <c r="F36" s="135" t="s">
        <v>119</v>
      </c>
      <c r="G36" s="135"/>
      <c r="H36" s="135" t="s">
        <v>34</v>
      </c>
      <c r="I36" s="135" t="s">
        <v>35</v>
      </c>
      <c r="J36" s="135" t="s">
        <v>84</v>
      </c>
      <c r="K36" s="135" t="s">
        <v>120</v>
      </c>
      <c r="L36" s="135" t="s">
        <v>78</v>
      </c>
      <c r="M36" s="135" t="s">
        <v>38</v>
      </c>
      <c r="N36" s="136">
        <v>219</v>
      </c>
      <c r="O36" s="136">
        <v>43</v>
      </c>
      <c r="P36" s="137">
        <v>97</v>
      </c>
      <c r="Q36" s="137">
        <v>122</v>
      </c>
      <c r="R36" s="137">
        <v>30</v>
      </c>
      <c r="S36" s="137">
        <v>23</v>
      </c>
      <c r="T36" s="137">
        <v>43</v>
      </c>
      <c r="U36" s="137">
        <v>38</v>
      </c>
      <c r="V36" s="137">
        <v>23</v>
      </c>
      <c r="W36" s="137">
        <v>59</v>
      </c>
      <c r="X36" s="137">
        <v>1</v>
      </c>
      <c r="Y36" s="137">
        <v>2</v>
      </c>
      <c r="Z36" s="137"/>
      <c r="AA36" s="137"/>
      <c r="AB36" s="137"/>
      <c r="AC36" s="137"/>
      <c r="AF36" s="27"/>
    </row>
    <row r="37" spans="1:32">
      <c r="A37" s="135" t="s">
        <v>72</v>
      </c>
      <c r="B37" s="135" t="s">
        <v>73</v>
      </c>
      <c r="C37" s="135" t="s">
        <v>114</v>
      </c>
      <c r="D37" s="135" t="s">
        <v>115</v>
      </c>
      <c r="E37" s="135" t="s">
        <v>116</v>
      </c>
      <c r="F37" s="135" t="s">
        <v>121</v>
      </c>
      <c r="G37" s="135"/>
      <c r="H37" s="135" t="s">
        <v>34</v>
      </c>
      <c r="I37" s="135" t="s">
        <v>47</v>
      </c>
      <c r="J37" s="135" t="s">
        <v>48</v>
      </c>
      <c r="K37" s="135"/>
      <c r="L37" s="135" t="s">
        <v>48</v>
      </c>
      <c r="M37" s="135" t="s">
        <v>48</v>
      </c>
      <c r="N37" s="136">
        <v>776</v>
      </c>
      <c r="O37" s="136">
        <v>141</v>
      </c>
      <c r="P37" s="137">
        <v>343</v>
      </c>
      <c r="Q37" s="137">
        <v>433</v>
      </c>
      <c r="R37" s="137">
        <v>106</v>
      </c>
      <c r="S37" s="137">
        <v>80</v>
      </c>
      <c r="T37" s="137">
        <v>151</v>
      </c>
      <c r="U37" s="137">
        <v>135</v>
      </c>
      <c r="V37" s="137">
        <v>81</v>
      </c>
      <c r="W37" s="137">
        <v>212</v>
      </c>
      <c r="X37" s="137">
        <v>5</v>
      </c>
      <c r="Y37" s="137">
        <v>6</v>
      </c>
      <c r="Z37" s="137"/>
      <c r="AA37" s="137"/>
      <c r="AB37" s="137"/>
      <c r="AC37" s="137"/>
      <c r="AF37" s="27"/>
    </row>
    <row r="38" spans="1:32">
      <c r="A38" s="135" t="s">
        <v>72</v>
      </c>
      <c r="B38" s="135" t="s">
        <v>73</v>
      </c>
      <c r="C38" s="135" t="s">
        <v>114</v>
      </c>
      <c r="D38" s="135" t="s">
        <v>115</v>
      </c>
      <c r="E38" s="135" t="s">
        <v>122</v>
      </c>
      <c r="F38" s="135" t="s">
        <v>123</v>
      </c>
      <c r="G38" s="135"/>
      <c r="H38" s="135" t="s">
        <v>34</v>
      </c>
      <c r="I38" s="135" t="s">
        <v>47</v>
      </c>
      <c r="J38" s="135" t="s">
        <v>48</v>
      </c>
      <c r="K38" s="135"/>
      <c r="L38" s="135" t="s">
        <v>48</v>
      </c>
      <c r="M38" s="135" t="s">
        <v>48</v>
      </c>
      <c r="N38" s="136">
        <v>132</v>
      </c>
      <c r="O38" s="136">
        <v>24</v>
      </c>
      <c r="P38" s="137">
        <v>58</v>
      </c>
      <c r="Q38" s="137">
        <v>74</v>
      </c>
      <c r="R38" s="137">
        <v>18</v>
      </c>
      <c r="S38" s="137">
        <v>14</v>
      </c>
      <c r="T38" s="137">
        <v>25</v>
      </c>
      <c r="U38" s="137">
        <v>23</v>
      </c>
      <c r="V38" s="137">
        <v>14</v>
      </c>
      <c r="W38" s="137">
        <v>36</v>
      </c>
      <c r="X38" s="137">
        <v>1</v>
      </c>
      <c r="Y38" s="137">
        <v>1</v>
      </c>
      <c r="Z38" s="137"/>
      <c r="AA38" s="137"/>
      <c r="AB38" s="137"/>
      <c r="AC38" s="137"/>
      <c r="AF38" s="27"/>
    </row>
    <row r="39" spans="1:32">
      <c r="A39" s="135" t="s">
        <v>72</v>
      </c>
      <c r="B39" s="135" t="s">
        <v>73</v>
      </c>
      <c r="C39" s="135" t="s">
        <v>114</v>
      </c>
      <c r="D39" s="135" t="s">
        <v>115</v>
      </c>
      <c r="E39" s="135" t="s">
        <v>114</v>
      </c>
      <c r="F39" s="135" t="s">
        <v>124</v>
      </c>
      <c r="G39" s="135"/>
      <c r="H39" s="135" t="s">
        <v>34</v>
      </c>
      <c r="I39" s="135" t="s">
        <v>47</v>
      </c>
      <c r="J39" s="135" t="s">
        <v>48</v>
      </c>
      <c r="K39" s="135"/>
      <c r="L39" s="135" t="s">
        <v>48</v>
      </c>
      <c r="M39" s="135" t="s">
        <v>48</v>
      </c>
      <c r="N39" s="136">
        <v>237</v>
      </c>
      <c r="O39" s="136">
        <v>43</v>
      </c>
      <c r="P39" s="137">
        <v>105</v>
      </c>
      <c r="Q39" s="137">
        <v>132</v>
      </c>
      <c r="R39" s="137">
        <v>32</v>
      </c>
      <c r="S39" s="137">
        <v>24</v>
      </c>
      <c r="T39" s="137">
        <v>46</v>
      </c>
      <c r="U39" s="137">
        <v>41</v>
      </c>
      <c r="V39" s="137">
        <v>25</v>
      </c>
      <c r="W39" s="137">
        <v>65</v>
      </c>
      <c r="X39" s="137">
        <v>2</v>
      </c>
      <c r="Y39" s="137">
        <v>2</v>
      </c>
      <c r="Z39" s="137"/>
      <c r="AA39" s="137"/>
      <c r="AB39" s="137"/>
      <c r="AC39" s="137"/>
      <c r="AF39" s="27"/>
    </row>
    <row r="40" spans="1:32">
      <c r="A40" s="135" t="s">
        <v>72</v>
      </c>
      <c r="B40" s="135" t="s">
        <v>73</v>
      </c>
      <c r="C40" s="135" t="s">
        <v>114</v>
      </c>
      <c r="D40" s="135" t="s">
        <v>115</v>
      </c>
      <c r="E40" s="135" t="s">
        <v>114</v>
      </c>
      <c r="F40" s="135" t="s">
        <v>125</v>
      </c>
      <c r="G40" s="135"/>
      <c r="H40" s="135" t="s">
        <v>34</v>
      </c>
      <c r="I40" s="135" t="s">
        <v>35</v>
      </c>
      <c r="J40" s="135" t="s">
        <v>84</v>
      </c>
      <c r="K40" s="135" t="s">
        <v>120</v>
      </c>
      <c r="L40" s="135" t="s">
        <v>78</v>
      </c>
      <c r="M40" s="135" t="s">
        <v>38</v>
      </c>
      <c r="N40" s="136">
        <v>354</v>
      </c>
      <c r="O40" s="136">
        <v>58</v>
      </c>
      <c r="P40" s="137">
        <v>157</v>
      </c>
      <c r="Q40" s="137">
        <v>197</v>
      </c>
      <c r="R40" s="137">
        <v>48</v>
      </c>
      <c r="S40" s="137">
        <v>37</v>
      </c>
      <c r="T40" s="137">
        <v>70</v>
      </c>
      <c r="U40" s="137">
        <v>62</v>
      </c>
      <c r="V40" s="137">
        <v>37</v>
      </c>
      <c r="W40" s="137">
        <v>95</v>
      </c>
      <c r="X40" s="137">
        <v>2</v>
      </c>
      <c r="Y40" s="137">
        <v>3</v>
      </c>
      <c r="Z40" s="137"/>
      <c r="AA40" s="137"/>
      <c r="AB40" s="137"/>
      <c r="AC40" s="137"/>
      <c r="AF40" s="27"/>
    </row>
    <row r="41" spans="1:32">
      <c r="A41" s="135" t="s">
        <v>72</v>
      </c>
      <c r="B41" s="135" t="s">
        <v>73</v>
      </c>
      <c r="C41" s="135" t="s">
        <v>114</v>
      </c>
      <c r="D41" s="135" t="s">
        <v>115</v>
      </c>
      <c r="E41" s="135" t="s">
        <v>114</v>
      </c>
      <c r="F41" s="135" t="s">
        <v>126</v>
      </c>
      <c r="G41" s="135" t="s">
        <v>126</v>
      </c>
      <c r="H41" s="135" t="s">
        <v>34</v>
      </c>
      <c r="I41" s="135" t="s">
        <v>35</v>
      </c>
      <c r="J41" s="135" t="s">
        <v>84</v>
      </c>
      <c r="K41" s="135"/>
      <c r="L41" s="135" t="s">
        <v>78</v>
      </c>
      <c r="M41" s="135" t="s">
        <v>38</v>
      </c>
      <c r="N41" s="136">
        <v>490</v>
      </c>
      <c r="O41" s="136">
        <v>71</v>
      </c>
      <c r="P41" s="137">
        <v>217</v>
      </c>
      <c r="Q41" s="137">
        <v>273</v>
      </c>
      <c r="R41" s="137">
        <v>67</v>
      </c>
      <c r="S41" s="137">
        <v>51</v>
      </c>
      <c r="T41" s="137">
        <v>96</v>
      </c>
      <c r="U41" s="137">
        <v>85</v>
      </c>
      <c r="V41" s="137">
        <v>51</v>
      </c>
      <c r="W41" s="137">
        <v>133</v>
      </c>
      <c r="X41" s="137">
        <v>3</v>
      </c>
      <c r="Y41" s="137">
        <v>4</v>
      </c>
      <c r="Z41" s="137"/>
      <c r="AA41" s="137"/>
      <c r="AB41" s="137"/>
      <c r="AC41" s="137"/>
      <c r="AF41" s="27"/>
    </row>
    <row r="42" spans="1:32">
      <c r="A42" s="135" t="s">
        <v>72</v>
      </c>
      <c r="B42" s="135" t="s">
        <v>73</v>
      </c>
      <c r="C42" s="135" t="s">
        <v>114</v>
      </c>
      <c r="D42" s="135" t="s">
        <v>115</v>
      </c>
      <c r="E42" s="135" t="s">
        <v>116</v>
      </c>
      <c r="F42" s="135" t="s">
        <v>127</v>
      </c>
      <c r="G42" s="135"/>
      <c r="H42" s="135" t="s">
        <v>34</v>
      </c>
      <c r="I42" s="135" t="s">
        <v>47</v>
      </c>
      <c r="J42" s="135" t="s">
        <v>48</v>
      </c>
      <c r="K42" s="135"/>
      <c r="L42" s="135" t="s">
        <v>48</v>
      </c>
      <c r="M42" s="135" t="s">
        <v>48</v>
      </c>
      <c r="N42" s="136">
        <v>237</v>
      </c>
      <c r="O42" s="136">
        <v>43</v>
      </c>
      <c r="P42" s="137">
        <v>105</v>
      </c>
      <c r="Q42" s="137">
        <v>132</v>
      </c>
      <c r="R42" s="137">
        <v>32</v>
      </c>
      <c r="S42" s="137">
        <v>24</v>
      </c>
      <c r="T42" s="137">
        <v>46</v>
      </c>
      <c r="U42" s="137">
        <v>41</v>
      </c>
      <c r="V42" s="137">
        <v>25</v>
      </c>
      <c r="W42" s="137">
        <v>65</v>
      </c>
      <c r="X42" s="137">
        <v>2</v>
      </c>
      <c r="Y42" s="137">
        <v>2</v>
      </c>
      <c r="Z42" s="137"/>
      <c r="AA42" s="137"/>
      <c r="AB42" s="137"/>
      <c r="AC42" s="137"/>
      <c r="AF42" s="27"/>
    </row>
    <row r="43" spans="1:32">
      <c r="A43" s="135" t="s">
        <v>72</v>
      </c>
      <c r="B43" s="135" t="s">
        <v>73</v>
      </c>
      <c r="C43" s="135" t="s">
        <v>128</v>
      </c>
      <c r="D43" s="135" t="s">
        <v>129</v>
      </c>
      <c r="E43" s="135" t="s">
        <v>128</v>
      </c>
      <c r="F43" s="135" t="s">
        <v>130</v>
      </c>
      <c r="G43" s="135"/>
      <c r="H43" s="135" t="s">
        <v>34</v>
      </c>
      <c r="I43" s="135" t="s">
        <v>35</v>
      </c>
      <c r="J43" s="135" t="s">
        <v>36</v>
      </c>
      <c r="K43" s="135"/>
      <c r="L43" s="135" t="s">
        <v>78</v>
      </c>
      <c r="M43" s="135" t="s">
        <v>38</v>
      </c>
      <c r="N43" s="136">
        <v>3000</v>
      </c>
      <c r="O43" s="136">
        <v>500</v>
      </c>
      <c r="P43" s="137">
        <v>1461</v>
      </c>
      <c r="Q43" s="137">
        <v>1539</v>
      </c>
      <c r="R43" s="137">
        <v>190</v>
      </c>
      <c r="S43" s="137">
        <v>183</v>
      </c>
      <c r="T43" s="137">
        <v>681</v>
      </c>
      <c r="U43" s="137">
        <v>702</v>
      </c>
      <c r="V43" s="137">
        <v>532</v>
      </c>
      <c r="W43" s="137">
        <v>582</v>
      </c>
      <c r="X43" s="137">
        <v>58</v>
      </c>
      <c r="Y43" s="137">
        <v>72</v>
      </c>
      <c r="Z43" s="137"/>
      <c r="AA43" s="137"/>
      <c r="AB43" s="137"/>
      <c r="AC43" s="137"/>
      <c r="AF43" s="27"/>
    </row>
    <row r="44" spans="1:32">
      <c r="A44" s="135" t="s">
        <v>131</v>
      </c>
      <c r="B44" s="135" t="s">
        <v>132</v>
      </c>
      <c r="C44" s="135" t="s">
        <v>133</v>
      </c>
      <c r="D44" s="135" t="s">
        <v>134</v>
      </c>
      <c r="E44" s="135" t="s">
        <v>135</v>
      </c>
      <c r="F44" s="135" t="s">
        <v>136</v>
      </c>
      <c r="G44" s="135"/>
      <c r="H44" s="135" t="s">
        <v>34</v>
      </c>
      <c r="I44" s="135" t="s">
        <v>47</v>
      </c>
      <c r="J44" s="135" t="s">
        <v>48</v>
      </c>
      <c r="K44" s="135"/>
      <c r="L44" s="135" t="s">
        <v>48</v>
      </c>
      <c r="M44" s="135" t="s">
        <v>48</v>
      </c>
      <c r="N44" s="136">
        <v>11388</v>
      </c>
      <c r="O44" s="136">
        <v>2190</v>
      </c>
      <c r="P44" s="137">
        <v>6004</v>
      </c>
      <c r="Q44" s="137">
        <v>5384</v>
      </c>
      <c r="R44" s="137">
        <v>859</v>
      </c>
      <c r="S44" s="137">
        <v>485</v>
      </c>
      <c r="T44" s="137">
        <v>2562</v>
      </c>
      <c r="U44" s="137">
        <v>2323</v>
      </c>
      <c r="V44" s="137">
        <v>2016</v>
      </c>
      <c r="W44" s="137">
        <v>1890</v>
      </c>
      <c r="X44" s="137">
        <v>567</v>
      </c>
      <c r="Y44" s="137">
        <v>686</v>
      </c>
      <c r="Z44" s="137"/>
      <c r="AA44" s="137"/>
      <c r="AB44" s="137"/>
      <c r="AC44" s="137"/>
      <c r="AF44" s="27"/>
    </row>
    <row r="45" spans="1:32">
      <c r="A45" s="135" t="s">
        <v>131</v>
      </c>
      <c r="B45" s="135" t="s">
        <v>132</v>
      </c>
      <c r="C45" s="135" t="s">
        <v>133</v>
      </c>
      <c r="D45" s="135" t="s">
        <v>134</v>
      </c>
      <c r="E45" s="135" t="s">
        <v>135</v>
      </c>
      <c r="F45" s="135" t="s">
        <v>137</v>
      </c>
      <c r="G45" s="135"/>
      <c r="H45" s="135" t="s">
        <v>34</v>
      </c>
      <c r="I45" s="135" t="s">
        <v>47</v>
      </c>
      <c r="J45" s="135" t="s">
        <v>48</v>
      </c>
      <c r="K45" s="135"/>
      <c r="L45" s="135" t="s">
        <v>48</v>
      </c>
      <c r="M45" s="135" t="s">
        <v>48</v>
      </c>
      <c r="N45" s="136">
        <v>10686</v>
      </c>
      <c r="O45" s="136">
        <v>2095</v>
      </c>
      <c r="P45" s="137">
        <v>5634</v>
      </c>
      <c r="Q45" s="137">
        <v>5052</v>
      </c>
      <c r="R45" s="137">
        <v>806</v>
      </c>
      <c r="S45" s="137">
        <v>455</v>
      </c>
      <c r="T45" s="137">
        <v>2405</v>
      </c>
      <c r="U45" s="137">
        <v>2180</v>
      </c>
      <c r="V45" s="137">
        <v>1891</v>
      </c>
      <c r="W45" s="137">
        <v>1774</v>
      </c>
      <c r="X45" s="137">
        <v>532</v>
      </c>
      <c r="Y45" s="137">
        <v>643</v>
      </c>
      <c r="Z45" s="137"/>
      <c r="AA45" s="137"/>
      <c r="AB45" s="137"/>
      <c r="AC45" s="137"/>
      <c r="AF45" s="27"/>
    </row>
    <row r="46" spans="1:32">
      <c r="A46" s="135" t="s">
        <v>131</v>
      </c>
      <c r="B46" s="135" t="s">
        <v>132</v>
      </c>
      <c r="C46" s="135" t="s">
        <v>138</v>
      </c>
      <c r="D46" s="135" t="s">
        <v>139</v>
      </c>
      <c r="E46" s="135" t="s">
        <v>140</v>
      </c>
      <c r="F46" s="135" t="s">
        <v>141</v>
      </c>
      <c r="G46" s="135"/>
      <c r="H46" s="135" t="s">
        <v>34</v>
      </c>
      <c r="I46" s="135" t="s">
        <v>47</v>
      </c>
      <c r="J46" s="135" t="s">
        <v>48</v>
      </c>
      <c r="K46" s="135"/>
      <c r="L46" s="135" t="s">
        <v>48</v>
      </c>
      <c r="M46" s="135" t="s">
        <v>48</v>
      </c>
      <c r="N46" s="136">
        <v>1569</v>
      </c>
      <c r="O46" s="136">
        <v>291</v>
      </c>
      <c r="P46" s="137">
        <v>755</v>
      </c>
      <c r="Q46" s="137">
        <v>814</v>
      </c>
      <c r="R46" s="137">
        <v>150</v>
      </c>
      <c r="S46" s="137">
        <v>153</v>
      </c>
      <c r="T46" s="137">
        <v>318</v>
      </c>
      <c r="U46" s="137">
        <v>339</v>
      </c>
      <c r="V46" s="137">
        <v>237</v>
      </c>
      <c r="W46" s="137">
        <v>267</v>
      </c>
      <c r="X46" s="137">
        <v>50</v>
      </c>
      <c r="Y46" s="137">
        <v>55</v>
      </c>
      <c r="Z46" s="137"/>
      <c r="AA46" s="137"/>
      <c r="AB46" s="137"/>
      <c r="AC46" s="137"/>
      <c r="AF46" s="27"/>
    </row>
    <row r="47" spans="1:32">
      <c r="A47" s="135" t="s">
        <v>144</v>
      </c>
      <c r="B47" s="135" t="s">
        <v>145</v>
      </c>
      <c r="C47" s="135" t="s">
        <v>146</v>
      </c>
      <c r="D47" s="135" t="s">
        <v>147</v>
      </c>
      <c r="E47" s="135" t="s">
        <v>148</v>
      </c>
      <c r="F47" s="135" t="s">
        <v>149</v>
      </c>
      <c r="G47" s="135" t="s">
        <v>150</v>
      </c>
      <c r="H47" s="135" t="s">
        <v>41</v>
      </c>
      <c r="I47" s="135" t="s">
        <v>35</v>
      </c>
      <c r="J47" s="139" t="s">
        <v>107</v>
      </c>
      <c r="K47" s="135"/>
      <c r="L47" s="135" t="s">
        <v>44</v>
      </c>
      <c r="M47" s="135" t="s">
        <v>38</v>
      </c>
      <c r="N47" s="136">
        <v>2604</v>
      </c>
      <c r="O47" s="136">
        <v>361</v>
      </c>
      <c r="P47" s="137">
        <v>1185</v>
      </c>
      <c r="Q47" s="137">
        <v>1419</v>
      </c>
      <c r="R47" s="137">
        <v>227</v>
      </c>
      <c r="S47" s="137">
        <v>186</v>
      </c>
      <c r="T47" s="137">
        <v>446</v>
      </c>
      <c r="U47" s="137">
        <v>526</v>
      </c>
      <c r="V47" s="137">
        <v>427</v>
      </c>
      <c r="W47" s="137">
        <v>464</v>
      </c>
      <c r="X47" s="137">
        <v>85</v>
      </c>
      <c r="Y47" s="137">
        <v>243</v>
      </c>
      <c r="Z47" s="137">
        <v>98</v>
      </c>
      <c r="AA47" s="137">
        <v>18</v>
      </c>
      <c r="AB47" s="137"/>
      <c r="AC47" s="137"/>
      <c r="AF47" s="27"/>
    </row>
    <row r="48" spans="1:32">
      <c r="A48" s="135" t="s">
        <v>144</v>
      </c>
      <c r="B48" s="135" t="s">
        <v>145</v>
      </c>
      <c r="C48" s="135" t="s">
        <v>146</v>
      </c>
      <c r="D48" s="135" t="s">
        <v>147</v>
      </c>
      <c r="E48" s="135" t="s">
        <v>148</v>
      </c>
      <c r="F48" s="135" t="s">
        <v>151</v>
      </c>
      <c r="G48" s="135" t="s">
        <v>152</v>
      </c>
      <c r="H48" s="135" t="s">
        <v>41</v>
      </c>
      <c r="I48" s="135" t="s">
        <v>35</v>
      </c>
      <c r="J48" s="139" t="s">
        <v>107</v>
      </c>
      <c r="K48" s="135"/>
      <c r="L48" s="135" t="s">
        <v>44</v>
      </c>
      <c r="M48" s="135" t="s">
        <v>38</v>
      </c>
      <c r="N48" s="136">
        <v>585</v>
      </c>
      <c r="O48" s="136">
        <v>113</v>
      </c>
      <c r="P48" s="137">
        <v>266</v>
      </c>
      <c r="Q48" s="137">
        <v>319</v>
      </c>
      <c r="R48" s="137">
        <v>51</v>
      </c>
      <c r="S48" s="137">
        <v>42</v>
      </c>
      <c r="T48" s="137">
        <v>100</v>
      </c>
      <c r="U48" s="137">
        <v>118</v>
      </c>
      <c r="V48" s="137">
        <v>96</v>
      </c>
      <c r="W48" s="137">
        <v>104</v>
      </c>
      <c r="X48" s="137">
        <v>19</v>
      </c>
      <c r="Y48" s="137">
        <v>55</v>
      </c>
      <c r="Z48" s="137">
        <v>84</v>
      </c>
      <c r="AA48" s="137">
        <v>14</v>
      </c>
      <c r="AB48" s="137"/>
      <c r="AC48" s="137"/>
      <c r="AF48" s="27"/>
    </row>
    <row r="49" spans="1:32">
      <c r="A49" s="135" t="s">
        <v>144</v>
      </c>
      <c r="B49" s="135" t="s">
        <v>145</v>
      </c>
      <c r="C49" s="135" t="s">
        <v>146</v>
      </c>
      <c r="D49" s="135" t="s">
        <v>147</v>
      </c>
      <c r="E49" s="135" t="s">
        <v>148</v>
      </c>
      <c r="F49" s="135" t="s">
        <v>153</v>
      </c>
      <c r="G49" s="135"/>
      <c r="H49" s="135" t="s">
        <v>46</v>
      </c>
      <c r="I49" s="135" t="s">
        <v>35</v>
      </c>
      <c r="J49" s="139" t="s">
        <v>107</v>
      </c>
      <c r="K49" s="135"/>
      <c r="L49" s="135" t="s">
        <v>44</v>
      </c>
      <c r="M49" s="135" t="s">
        <v>38</v>
      </c>
      <c r="N49" s="136">
        <v>4163</v>
      </c>
      <c r="O49" s="136">
        <v>581</v>
      </c>
      <c r="P49" s="137">
        <v>1894</v>
      </c>
      <c r="Q49" s="137">
        <v>2269</v>
      </c>
      <c r="R49" s="137">
        <v>362</v>
      </c>
      <c r="S49" s="137">
        <v>298</v>
      </c>
      <c r="T49" s="137">
        <v>714</v>
      </c>
      <c r="U49" s="137">
        <v>841</v>
      </c>
      <c r="V49" s="137">
        <v>683</v>
      </c>
      <c r="W49" s="137">
        <v>741</v>
      </c>
      <c r="X49" s="137">
        <v>135</v>
      </c>
      <c r="Y49" s="137">
        <v>389</v>
      </c>
      <c r="Z49" s="137">
        <v>42</v>
      </c>
      <c r="AA49" s="137">
        <v>7</v>
      </c>
      <c r="AB49" s="137"/>
      <c r="AC49" s="137"/>
      <c r="AF49" s="27"/>
    </row>
    <row r="50" spans="1:32">
      <c r="A50" s="135" t="s">
        <v>144</v>
      </c>
      <c r="B50" s="135" t="s">
        <v>145</v>
      </c>
      <c r="C50" s="135" t="s">
        <v>146</v>
      </c>
      <c r="D50" s="135" t="s">
        <v>147</v>
      </c>
      <c r="E50" s="135" t="s">
        <v>148</v>
      </c>
      <c r="F50" s="135" t="s">
        <v>154</v>
      </c>
      <c r="G50" s="135"/>
      <c r="H50" s="135" t="s">
        <v>46</v>
      </c>
      <c r="I50" s="135" t="s">
        <v>35</v>
      </c>
      <c r="J50" s="139" t="s">
        <v>107</v>
      </c>
      <c r="K50" s="135"/>
      <c r="L50" s="135" t="s">
        <v>44</v>
      </c>
      <c r="M50" s="135" t="s">
        <v>38</v>
      </c>
      <c r="N50" s="136">
        <v>6176</v>
      </c>
      <c r="O50" s="136">
        <v>837</v>
      </c>
      <c r="P50" s="137">
        <v>2809</v>
      </c>
      <c r="Q50" s="137">
        <v>3367</v>
      </c>
      <c r="R50" s="137">
        <v>537</v>
      </c>
      <c r="S50" s="137">
        <v>442</v>
      </c>
      <c r="T50" s="137">
        <v>1058</v>
      </c>
      <c r="U50" s="137">
        <v>1249</v>
      </c>
      <c r="V50" s="137">
        <v>1013</v>
      </c>
      <c r="W50" s="137">
        <v>1099</v>
      </c>
      <c r="X50" s="137">
        <v>201</v>
      </c>
      <c r="Y50" s="137">
        <v>577</v>
      </c>
      <c r="Z50" s="137">
        <v>54</v>
      </c>
      <c r="AA50" s="137">
        <v>9</v>
      </c>
      <c r="AB50" s="137"/>
      <c r="AC50" s="137"/>
      <c r="AF50" s="27"/>
    </row>
    <row r="51" spans="1:32">
      <c r="A51" s="135" t="s">
        <v>144</v>
      </c>
      <c r="B51" s="135" t="s">
        <v>145</v>
      </c>
      <c r="C51" s="135" t="s">
        <v>146</v>
      </c>
      <c r="D51" s="135" t="s">
        <v>147</v>
      </c>
      <c r="E51" s="135" t="s">
        <v>148</v>
      </c>
      <c r="F51" s="135" t="s">
        <v>155</v>
      </c>
      <c r="G51" s="135"/>
      <c r="H51" s="135" t="s">
        <v>46</v>
      </c>
      <c r="I51" s="135" t="s">
        <v>35</v>
      </c>
      <c r="J51" s="139" t="s">
        <v>107</v>
      </c>
      <c r="K51" s="135"/>
      <c r="L51" s="135" t="s">
        <v>44</v>
      </c>
      <c r="M51" s="135" t="s">
        <v>38</v>
      </c>
      <c r="N51" s="136">
        <v>9662</v>
      </c>
      <c r="O51" s="136">
        <v>1376</v>
      </c>
      <c r="P51" s="137">
        <v>4395</v>
      </c>
      <c r="Q51" s="137">
        <v>5267</v>
      </c>
      <c r="R51" s="137">
        <v>841</v>
      </c>
      <c r="S51" s="137">
        <v>692</v>
      </c>
      <c r="T51" s="137">
        <v>1655</v>
      </c>
      <c r="U51" s="137">
        <v>1952</v>
      </c>
      <c r="V51" s="137">
        <v>1585</v>
      </c>
      <c r="W51" s="137">
        <v>1720</v>
      </c>
      <c r="X51" s="137">
        <v>314</v>
      </c>
      <c r="Y51" s="137">
        <v>903</v>
      </c>
      <c r="Z51" s="137">
        <v>582</v>
      </c>
      <c r="AA51" s="137">
        <v>97</v>
      </c>
      <c r="AB51" s="137"/>
      <c r="AC51" s="137"/>
      <c r="AF51" s="27"/>
    </row>
    <row r="52" spans="1:32">
      <c r="A52" s="135" t="s">
        <v>144</v>
      </c>
      <c r="B52" s="135" t="s">
        <v>145</v>
      </c>
      <c r="C52" s="135" t="s">
        <v>156</v>
      </c>
      <c r="D52" s="135" t="s">
        <v>157</v>
      </c>
      <c r="E52" s="135" t="s">
        <v>156</v>
      </c>
      <c r="F52" s="135" t="s">
        <v>159</v>
      </c>
      <c r="G52" s="135"/>
      <c r="H52" s="135" t="s">
        <v>46</v>
      </c>
      <c r="I52" s="135" t="s">
        <v>35</v>
      </c>
      <c r="J52" s="135" t="s">
        <v>54</v>
      </c>
      <c r="K52" s="135" t="s">
        <v>158</v>
      </c>
      <c r="L52" s="135" t="s">
        <v>44</v>
      </c>
      <c r="M52" s="135" t="s">
        <v>38</v>
      </c>
      <c r="N52" s="136">
        <v>7492</v>
      </c>
      <c r="O52" s="136">
        <v>1249</v>
      </c>
      <c r="P52" s="137">
        <v>3795</v>
      </c>
      <c r="Q52" s="137">
        <v>3697</v>
      </c>
      <c r="R52" s="137">
        <v>716</v>
      </c>
      <c r="S52" s="137">
        <v>595</v>
      </c>
      <c r="T52" s="137">
        <v>1512</v>
      </c>
      <c r="U52" s="137">
        <v>1319</v>
      </c>
      <c r="V52" s="137">
        <v>1326</v>
      </c>
      <c r="W52" s="137">
        <v>1326</v>
      </c>
      <c r="X52" s="137">
        <v>241</v>
      </c>
      <c r="Y52" s="137">
        <v>457</v>
      </c>
      <c r="Z52" s="137">
        <v>168</v>
      </c>
      <c r="AA52" s="137">
        <v>28</v>
      </c>
      <c r="AB52" s="137">
        <v>186</v>
      </c>
      <c r="AC52" s="137">
        <v>31</v>
      </c>
      <c r="AF52" s="27"/>
    </row>
    <row r="53" spans="1:32">
      <c r="A53" s="135" t="s">
        <v>144</v>
      </c>
      <c r="B53" s="135" t="s">
        <v>145</v>
      </c>
      <c r="C53" s="135" t="s">
        <v>156</v>
      </c>
      <c r="D53" s="135" t="s">
        <v>157</v>
      </c>
      <c r="E53" s="135" t="s">
        <v>160</v>
      </c>
      <c r="F53" s="135" t="s">
        <v>161</v>
      </c>
      <c r="G53" s="135"/>
      <c r="H53" s="135" t="s">
        <v>46</v>
      </c>
      <c r="I53" s="135" t="s">
        <v>35</v>
      </c>
      <c r="J53" s="135" t="s">
        <v>54</v>
      </c>
      <c r="K53" s="135" t="s">
        <v>158</v>
      </c>
      <c r="L53" s="135" t="s">
        <v>44</v>
      </c>
      <c r="M53" s="135" t="s">
        <v>38</v>
      </c>
      <c r="N53" s="136">
        <v>2851</v>
      </c>
      <c r="O53" s="136">
        <v>475</v>
      </c>
      <c r="P53" s="137">
        <v>1444</v>
      </c>
      <c r="Q53" s="137">
        <v>1407</v>
      </c>
      <c r="R53" s="137">
        <v>273</v>
      </c>
      <c r="S53" s="137">
        <v>226</v>
      </c>
      <c r="T53" s="137">
        <v>574</v>
      </c>
      <c r="U53" s="137">
        <v>502</v>
      </c>
      <c r="V53" s="137">
        <v>505</v>
      </c>
      <c r="W53" s="137">
        <v>505</v>
      </c>
      <c r="X53" s="137">
        <v>92</v>
      </c>
      <c r="Y53" s="137">
        <v>174</v>
      </c>
      <c r="Z53" s="137"/>
      <c r="AA53" s="137"/>
      <c r="AB53" s="137"/>
      <c r="AC53" s="137"/>
      <c r="AF53" s="27"/>
    </row>
    <row r="54" spans="1:32">
      <c r="A54" s="135" t="s">
        <v>144</v>
      </c>
      <c r="B54" s="135" t="s">
        <v>145</v>
      </c>
      <c r="C54" s="135" t="s">
        <v>156</v>
      </c>
      <c r="D54" s="135" t="s">
        <v>157</v>
      </c>
      <c r="E54" s="135" t="s">
        <v>156</v>
      </c>
      <c r="F54" s="135" t="s">
        <v>162</v>
      </c>
      <c r="G54" s="135"/>
      <c r="H54" s="135" t="s">
        <v>46</v>
      </c>
      <c r="I54" s="135" t="s">
        <v>35</v>
      </c>
      <c r="J54" s="135" t="s">
        <v>54</v>
      </c>
      <c r="K54" s="135" t="s">
        <v>158</v>
      </c>
      <c r="L54" s="135" t="s">
        <v>44</v>
      </c>
      <c r="M54" s="135" t="s">
        <v>38</v>
      </c>
      <c r="N54" s="136">
        <v>7541</v>
      </c>
      <c r="O54" s="136">
        <v>1242</v>
      </c>
      <c r="P54" s="137">
        <v>3820</v>
      </c>
      <c r="Q54" s="137">
        <v>3721</v>
      </c>
      <c r="R54" s="137">
        <v>721</v>
      </c>
      <c r="S54" s="137">
        <v>599</v>
      </c>
      <c r="T54" s="137">
        <v>1521</v>
      </c>
      <c r="U54" s="137">
        <v>1327</v>
      </c>
      <c r="V54" s="137">
        <v>1335</v>
      </c>
      <c r="W54" s="137">
        <v>1335</v>
      </c>
      <c r="X54" s="137">
        <v>243</v>
      </c>
      <c r="Y54" s="137">
        <v>460</v>
      </c>
      <c r="Z54" s="137">
        <v>245</v>
      </c>
      <c r="AA54" s="137">
        <v>35</v>
      </c>
      <c r="AB54" s="137">
        <v>378</v>
      </c>
      <c r="AC54" s="137">
        <v>54</v>
      </c>
      <c r="AF54" s="27"/>
    </row>
    <row r="55" spans="1:32">
      <c r="A55" s="135" t="s">
        <v>144</v>
      </c>
      <c r="B55" s="135" t="s">
        <v>145</v>
      </c>
      <c r="C55" s="135" t="s">
        <v>156</v>
      </c>
      <c r="D55" s="135" t="s">
        <v>157</v>
      </c>
      <c r="E55" s="135" t="s">
        <v>163</v>
      </c>
      <c r="F55" s="135" t="s">
        <v>164</v>
      </c>
      <c r="G55" s="135"/>
      <c r="H55" s="135" t="s">
        <v>34</v>
      </c>
      <c r="I55" s="139" t="s">
        <v>35</v>
      </c>
      <c r="J55" s="139" t="s">
        <v>54</v>
      </c>
      <c r="K55" s="139" t="s">
        <v>158</v>
      </c>
      <c r="L55" s="139" t="s">
        <v>44</v>
      </c>
      <c r="M55" s="139" t="s">
        <v>38</v>
      </c>
      <c r="N55" s="136">
        <v>642</v>
      </c>
      <c r="O55" s="136">
        <v>107</v>
      </c>
      <c r="P55" s="137">
        <v>325</v>
      </c>
      <c r="Q55" s="137">
        <v>317</v>
      </c>
      <c r="R55" s="137">
        <v>61</v>
      </c>
      <c r="S55" s="137">
        <v>51</v>
      </c>
      <c r="T55" s="137">
        <v>129</v>
      </c>
      <c r="U55" s="137">
        <v>113</v>
      </c>
      <c r="V55" s="137">
        <v>114</v>
      </c>
      <c r="W55" s="137">
        <v>114</v>
      </c>
      <c r="X55" s="137">
        <v>21</v>
      </c>
      <c r="Y55" s="137">
        <v>39</v>
      </c>
      <c r="Z55" s="137"/>
      <c r="AA55" s="137"/>
      <c r="AB55" s="137"/>
      <c r="AC55" s="137"/>
      <c r="AF55" s="27"/>
    </row>
    <row r="56" spans="1:32">
      <c r="A56" s="135" t="s">
        <v>144</v>
      </c>
      <c r="B56" s="135" t="s">
        <v>145</v>
      </c>
      <c r="C56" s="135" t="s">
        <v>156</v>
      </c>
      <c r="D56" s="135" t="s">
        <v>157</v>
      </c>
      <c r="E56" s="135" t="s">
        <v>163</v>
      </c>
      <c r="F56" s="135" t="s">
        <v>165</v>
      </c>
      <c r="G56" s="135"/>
      <c r="H56" s="135" t="s">
        <v>34</v>
      </c>
      <c r="I56" s="139" t="s">
        <v>35</v>
      </c>
      <c r="J56" s="139" t="s">
        <v>54</v>
      </c>
      <c r="K56" s="139" t="s">
        <v>158</v>
      </c>
      <c r="L56" s="139" t="s">
        <v>44</v>
      </c>
      <c r="M56" s="139" t="s">
        <v>38</v>
      </c>
      <c r="N56" s="136">
        <v>948</v>
      </c>
      <c r="O56" s="136">
        <v>158</v>
      </c>
      <c r="P56" s="137">
        <v>480</v>
      </c>
      <c r="Q56" s="137">
        <v>468</v>
      </c>
      <c r="R56" s="137">
        <v>91</v>
      </c>
      <c r="S56" s="137">
        <v>75</v>
      </c>
      <c r="T56" s="137">
        <v>190</v>
      </c>
      <c r="U56" s="137">
        <v>167</v>
      </c>
      <c r="V56" s="137">
        <v>168</v>
      </c>
      <c r="W56" s="137">
        <v>168</v>
      </c>
      <c r="X56" s="137">
        <v>31</v>
      </c>
      <c r="Y56" s="137">
        <v>58</v>
      </c>
      <c r="Z56" s="137"/>
      <c r="AA56" s="137"/>
      <c r="AB56" s="137"/>
      <c r="AC56" s="137"/>
      <c r="AF56" s="27"/>
    </row>
    <row r="57" spans="1:32">
      <c r="A57" s="135" t="s">
        <v>144</v>
      </c>
      <c r="B57" s="135" t="s">
        <v>145</v>
      </c>
      <c r="C57" s="135" t="s">
        <v>156</v>
      </c>
      <c r="D57" s="135" t="s">
        <v>157</v>
      </c>
      <c r="E57" s="135" t="s">
        <v>163</v>
      </c>
      <c r="F57" s="135" t="s">
        <v>166</v>
      </c>
      <c r="G57" s="135"/>
      <c r="H57" s="135" t="s">
        <v>34</v>
      </c>
      <c r="I57" s="139" t="s">
        <v>35</v>
      </c>
      <c r="J57" s="139" t="s">
        <v>54</v>
      </c>
      <c r="K57" s="139" t="s">
        <v>158</v>
      </c>
      <c r="L57" s="139" t="s">
        <v>44</v>
      </c>
      <c r="M57" s="139" t="s">
        <v>38</v>
      </c>
      <c r="N57" s="136">
        <v>828</v>
      </c>
      <c r="O57" s="136">
        <v>138</v>
      </c>
      <c r="P57" s="137">
        <v>419</v>
      </c>
      <c r="Q57" s="137">
        <v>409</v>
      </c>
      <c r="R57" s="137">
        <v>79</v>
      </c>
      <c r="S57" s="137">
        <v>66</v>
      </c>
      <c r="T57" s="137">
        <v>166</v>
      </c>
      <c r="U57" s="137">
        <v>146</v>
      </c>
      <c r="V57" s="137">
        <v>147</v>
      </c>
      <c r="W57" s="137">
        <v>146</v>
      </c>
      <c r="X57" s="137">
        <v>27</v>
      </c>
      <c r="Y57" s="137">
        <v>51</v>
      </c>
      <c r="Z57" s="137"/>
      <c r="AA57" s="137"/>
      <c r="AB57" s="137"/>
      <c r="AC57" s="137"/>
      <c r="AF57" s="27"/>
    </row>
    <row r="58" spans="1:32">
      <c r="A58" s="135" t="s">
        <v>144</v>
      </c>
      <c r="B58" s="135" t="s">
        <v>145</v>
      </c>
      <c r="C58" s="135" t="s">
        <v>156</v>
      </c>
      <c r="D58" s="135" t="s">
        <v>157</v>
      </c>
      <c r="E58" s="135" t="s">
        <v>163</v>
      </c>
      <c r="F58" s="135" t="s">
        <v>167</v>
      </c>
      <c r="G58" s="135"/>
      <c r="H58" s="135" t="s">
        <v>34</v>
      </c>
      <c r="I58" s="135" t="s">
        <v>35</v>
      </c>
      <c r="J58" s="135" t="s">
        <v>54</v>
      </c>
      <c r="K58" s="135" t="s">
        <v>158</v>
      </c>
      <c r="L58" s="135" t="s">
        <v>37</v>
      </c>
      <c r="M58" s="135" t="s">
        <v>38</v>
      </c>
      <c r="N58" s="136">
        <v>2232</v>
      </c>
      <c r="O58" s="136">
        <v>372</v>
      </c>
      <c r="P58" s="137">
        <v>1131</v>
      </c>
      <c r="Q58" s="137">
        <v>1101</v>
      </c>
      <c r="R58" s="137">
        <v>213</v>
      </c>
      <c r="S58" s="137">
        <v>177</v>
      </c>
      <c r="T58" s="137">
        <v>451</v>
      </c>
      <c r="U58" s="137">
        <v>393</v>
      </c>
      <c r="V58" s="137">
        <v>395</v>
      </c>
      <c r="W58" s="137">
        <v>395</v>
      </c>
      <c r="X58" s="137">
        <v>72</v>
      </c>
      <c r="Y58" s="137">
        <v>136</v>
      </c>
      <c r="Z58" s="137"/>
      <c r="AA58" s="137"/>
      <c r="AB58" s="137"/>
      <c r="AC58" s="137"/>
      <c r="AF58" s="27"/>
    </row>
    <row r="59" spans="1:32">
      <c r="A59" s="135" t="s">
        <v>144</v>
      </c>
      <c r="B59" s="135" t="s">
        <v>145</v>
      </c>
      <c r="C59" s="135" t="s">
        <v>168</v>
      </c>
      <c r="D59" s="135" t="s">
        <v>169</v>
      </c>
      <c r="E59" s="135" t="s">
        <v>170</v>
      </c>
      <c r="F59" s="135" t="s">
        <v>171</v>
      </c>
      <c r="G59" s="135"/>
      <c r="H59" s="135" t="s">
        <v>34</v>
      </c>
      <c r="I59" s="135" t="s">
        <v>35</v>
      </c>
      <c r="J59" s="135" t="s">
        <v>84</v>
      </c>
      <c r="K59" s="135"/>
      <c r="L59" s="135" t="s">
        <v>78</v>
      </c>
      <c r="M59" s="135" t="s">
        <v>38</v>
      </c>
      <c r="N59" s="136">
        <v>528</v>
      </c>
      <c r="O59" s="136">
        <v>88</v>
      </c>
      <c r="P59" s="137">
        <v>260</v>
      </c>
      <c r="Q59" s="137">
        <v>268</v>
      </c>
      <c r="R59" s="137">
        <v>61</v>
      </c>
      <c r="S59" s="137">
        <v>49</v>
      </c>
      <c r="T59" s="137">
        <v>88</v>
      </c>
      <c r="U59" s="137">
        <v>104</v>
      </c>
      <c r="V59" s="137">
        <v>72</v>
      </c>
      <c r="W59" s="137">
        <v>72</v>
      </c>
      <c r="X59" s="137">
        <v>39</v>
      </c>
      <c r="Y59" s="137">
        <v>43</v>
      </c>
      <c r="Z59" s="137">
        <v>42</v>
      </c>
      <c r="AA59" s="137">
        <v>7</v>
      </c>
      <c r="AB59" s="137">
        <v>24</v>
      </c>
      <c r="AC59" s="137">
        <v>4</v>
      </c>
      <c r="AF59" s="27"/>
    </row>
    <row r="60" spans="1:32">
      <c r="A60" s="135" t="s">
        <v>144</v>
      </c>
      <c r="B60" s="135" t="s">
        <v>145</v>
      </c>
      <c r="C60" s="135" t="s">
        <v>168</v>
      </c>
      <c r="D60" s="135" t="s">
        <v>169</v>
      </c>
      <c r="E60" s="135" t="s">
        <v>172</v>
      </c>
      <c r="F60" s="135" t="s">
        <v>173</v>
      </c>
      <c r="G60" s="135"/>
      <c r="H60" s="135" t="s">
        <v>46</v>
      </c>
      <c r="I60" s="135" t="s">
        <v>35</v>
      </c>
      <c r="J60" s="135" t="s">
        <v>54</v>
      </c>
      <c r="K60" s="135" t="s">
        <v>158</v>
      </c>
      <c r="L60" s="135" t="s">
        <v>44</v>
      </c>
      <c r="M60" s="135" t="s">
        <v>38</v>
      </c>
      <c r="N60" s="136">
        <v>12015</v>
      </c>
      <c r="O60" s="136">
        <v>1725</v>
      </c>
      <c r="P60" s="137">
        <v>5915</v>
      </c>
      <c r="Q60" s="137">
        <v>6100</v>
      </c>
      <c r="R60" s="137">
        <v>1394</v>
      </c>
      <c r="S60" s="137">
        <v>1116</v>
      </c>
      <c r="T60" s="137">
        <v>1994</v>
      </c>
      <c r="U60" s="137">
        <v>2367</v>
      </c>
      <c r="V60" s="137">
        <v>1634</v>
      </c>
      <c r="W60" s="137">
        <v>1635</v>
      </c>
      <c r="X60" s="137">
        <v>893</v>
      </c>
      <c r="Y60" s="137">
        <v>982</v>
      </c>
      <c r="Z60" s="137">
        <v>630</v>
      </c>
      <c r="AA60" s="137">
        <v>90</v>
      </c>
      <c r="AB60" s="137">
        <v>360</v>
      </c>
      <c r="AC60" s="137">
        <v>60</v>
      </c>
      <c r="AF60" s="27"/>
    </row>
    <row r="61" spans="1:32">
      <c r="A61" s="135" t="s">
        <v>144</v>
      </c>
      <c r="B61" s="135" t="s">
        <v>145</v>
      </c>
      <c r="C61" s="135" t="s">
        <v>168</v>
      </c>
      <c r="D61" s="135" t="s">
        <v>169</v>
      </c>
      <c r="E61" s="135" t="s">
        <v>174</v>
      </c>
      <c r="F61" s="135" t="s">
        <v>174</v>
      </c>
      <c r="G61" s="135"/>
      <c r="H61" s="135" t="s">
        <v>34</v>
      </c>
      <c r="I61" s="135" t="s">
        <v>35</v>
      </c>
      <c r="J61" s="135" t="s">
        <v>54</v>
      </c>
      <c r="K61" s="135" t="s">
        <v>158</v>
      </c>
      <c r="L61" s="135" t="s">
        <v>44</v>
      </c>
      <c r="M61" s="135" t="s">
        <v>38</v>
      </c>
      <c r="N61" s="136">
        <v>3562</v>
      </c>
      <c r="O61" s="136">
        <v>593</v>
      </c>
      <c r="P61" s="137">
        <v>1754</v>
      </c>
      <c r="Q61" s="137">
        <v>1808</v>
      </c>
      <c r="R61" s="137">
        <v>413</v>
      </c>
      <c r="S61" s="137">
        <v>331</v>
      </c>
      <c r="T61" s="137">
        <v>592</v>
      </c>
      <c r="U61" s="137">
        <v>701</v>
      </c>
      <c r="V61" s="137">
        <v>484</v>
      </c>
      <c r="W61" s="137">
        <v>485</v>
      </c>
      <c r="X61" s="137">
        <v>265</v>
      </c>
      <c r="Y61" s="137">
        <v>291</v>
      </c>
      <c r="Z61" s="137">
        <v>210</v>
      </c>
      <c r="AA61" s="137">
        <v>35</v>
      </c>
      <c r="AB61" s="137">
        <v>150</v>
      </c>
      <c r="AC61" s="137">
        <v>25</v>
      </c>
      <c r="AF61" s="27"/>
    </row>
    <row r="62" spans="1:32">
      <c r="A62" s="135" t="s">
        <v>144</v>
      </c>
      <c r="B62" s="135" t="s">
        <v>145</v>
      </c>
      <c r="C62" s="135" t="s">
        <v>175</v>
      </c>
      <c r="D62" s="135" t="s">
        <v>176</v>
      </c>
      <c r="E62" s="135" t="s">
        <v>177</v>
      </c>
      <c r="F62" s="135" t="s">
        <v>178</v>
      </c>
      <c r="G62" s="135" t="s">
        <v>179</v>
      </c>
      <c r="H62" s="135" t="s">
        <v>46</v>
      </c>
      <c r="I62" s="135" t="s">
        <v>35</v>
      </c>
      <c r="J62" s="135" t="s">
        <v>84</v>
      </c>
      <c r="K62" s="135"/>
      <c r="L62" s="135" t="s">
        <v>44</v>
      </c>
      <c r="M62" s="135" t="s">
        <v>38</v>
      </c>
      <c r="N62" s="136">
        <v>99519</v>
      </c>
      <c r="O62" s="136">
        <v>15891</v>
      </c>
      <c r="P62" s="137">
        <v>51965</v>
      </c>
      <c r="Q62" s="137">
        <v>47554</v>
      </c>
      <c r="R62" s="137">
        <v>12327</v>
      </c>
      <c r="S62" s="137">
        <v>12032</v>
      </c>
      <c r="T62" s="137">
        <v>16834</v>
      </c>
      <c r="U62" s="137">
        <v>15629</v>
      </c>
      <c r="V62" s="137">
        <v>20353</v>
      </c>
      <c r="W62" s="137">
        <v>16474</v>
      </c>
      <c r="X62" s="137">
        <v>2451</v>
      </c>
      <c r="Y62" s="137">
        <v>3419</v>
      </c>
      <c r="Z62" s="137">
        <v>2503</v>
      </c>
      <c r="AA62" s="137"/>
      <c r="AB62" s="137"/>
      <c r="AC62" s="137"/>
      <c r="AF62" s="27"/>
    </row>
    <row r="63" spans="1:32">
      <c r="A63" s="135" t="s">
        <v>144</v>
      </c>
      <c r="B63" s="135" t="s">
        <v>145</v>
      </c>
      <c r="C63" s="135" t="s">
        <v>175</v>
      </c>
      <c r="D63" s="135" t="s">
        <v>176</v>
      </c>
      <c r="E63" s="135" t="s">
        <v>180</v>
      </c>
      <c r="F63" s="135" t="s">
        <v>181</v>
      </c>
      <c r="G63" s="135" t="s">
        <v>182</v>
      </c>
      <c r="H63" s="135" t="s">
        <v>41</v>
      </c>
      <c r="I63" s="135" t="s">
        <v>35</v>
      </c>
      <c r="J63" s="139" t="s">
        <v>107</v>
      </c>
      <c r="K63" s="135"/>
      <c r="L63" s="135" t="s">
        <v>44</v>
      </c>
      <c r="M63" s="135" t="s">
        <v>38</v>
      </c>
      <c r="N63" s="136">
        <v>1759</v>
      </c>
      <c r="O63" s="136">
        <v>257</v>
      </c>
      <c r="P63" s="137">
        <v>942</v>
      </c>
      <c r="Q63" s="137">
        <v>817</v>
      </c>
      <c r="R63" s="137">
        <v>135</v>
      </c>
      <c r="S63" s="137">
        <v>101</v>
      </c>
      <c r="T63" s="137">
        <v>441</v>
      </c>
      <c r="U63" s="137">
        <v>398</v>
      </c>
      <c r="V63" s="137">
        <v>267</v>
      </c>
      <c r="W63" s="137">
        <v>237</v>
      </c>
      <c r="X63" s="137">
        <v>99</v>
      </c>
      <c r="Y63" s="137">
        <v>81</v>
      </c>
      <c r="Z63" s="137"/>
      <c r="AA63" s="137"/>
      <c r="AB63" s="137"/>
      <c r="AC63" s="137"/>
      <c r="AF63" s="27"/>
    </row>
    <row r="64" spans="1:32">
      <c r="A64" s="135" t="s">
        <v>144</v>
      </c>
      <c r="B64" s="135" t="s">
        <v>145</v>
      </c>
      <c r="C64" s="135" t="s">
        <v>175</v>
      </c>
      <c r="D64" s="135" t="s">
        <v>176</v>
      </c>
      <c r="E64" s="135" t="s">
        <v>180</v>
      </c>
      <c r="F64" s="135" t="s">
        <v>183</v>
      </c>
      <c r="G64" s="135" t="s">
        <v>184</v>
      </c>
      <c r="H64" s="135" t="s">
        <v>41</v>
      </c>
      <c r="I64" s="135" t="s">
        <v>35</v>
      </c>
      <c r="J64" s="139" t="s">
        <v>107</v>
      </c>
      <c r="K64" s="135"/>
      <c r="L64" s="135" t="s">
        <v>44</v>
      </c>
      <c r="M64" s="135" t="s">
        <v>38</v>
      </c>
      <c r="N64" s="136">
        <v>2754</v>
      </c>
      <c r="O64" s="136">
        <v>360</v>
      </c>
      <c r="P64" s="137">
        <v>1475</v>
      </c>
      <c r="Q64" s="137">
        <v>1279</v>
      </c>
      <c r="R64" s="137">
        <v>211</v>
      </c>
      <c r="S64" s="137">
        <v>158</v>
      </c>
      <c r="T64" s="137">
        <v>691</v>
      </c>
      <c r="U64" s="137">
        <v>623</v>
      </c>
      <c r="V64" s="137">
        <v>419</v>
      </c>
      <c r="W64" s="137">
        <v>372</v>
      </c>
      <c r="X64" s="137">
        <v>154</v>
      </c>
      <c r="Y64" s="137">
        <v>126</v>
      </c>
      <c r="Z64" s="137">
        <v>336</v>
      </c>
      <c r="AA64" s="137">
        <v>48</v>
      </c>
      <c r="AB64" s="137"/>
      <c r="AC64" s="137"/>
      <c r="AF64" s="27"/>
    </row>
    <row r="65" spans="1:32">
      <c r="A65" s="135" t="s">
        <v>144</v>
      </c>
      <c r="B65" s="135" t="s">
        <v>145</v>
      </c>
      <c r="C65" s="135" t="s">
        <v>175</v>
      </c>
      <c r="D65" s="135" t="s">
        <v>176</v>
      </c>
      <c r="E65" s="135" t="s">
        <v>180</v>
      </c>
      <c r="F65" s="135" t="s">
        <v>185</v>
      </c>
      <c r="G65" s="135" t="s">
        <v>186</v>
      </c>
      <c r="H65" s="135" t="s">
        <v>41</v>
      </c>
      <c r="I65" s="135" t="s">
        <v>35</v>
      </c>
      <c r="J65" s="139" t="s">
        <v>107</v>
      </c>
      <c r="K65" s="135"/>
      <c r="L65" s="135" t="s">
        <v>44</v>
      </c>
      <c r="M65" s="135" t="s">
        <v>38</v>
      </c>
      <c r="N65" s="136">
        <v>1811</v>
      </c>
      <c r="O65" s="136">
        <v>240</v>
      </c>
      <c r="P65" s="137">
        <v>970</v>
      </c>
      <c r="Q65" s="137">
        <v>841</v>
      </c>
      <c r="R65" s="137">
        <v>139</v>
      </c>
      <c r="S65" s="137">
        <v>104</v>
      </c>
      <c r="T65" s="137">
        <v>454</v>
      </c>
      <c r="U65" s="137">
        <v>410</v>
      </c>
      <c r="V65" s="137">
        <v>275</v>
      </c>
      <c r="W65" s="137">
        <v>244</v>
      </c>
      <c r="X65" s="137">
        <v>102</v>
      </c>
      <c r="Y65" s="137">
        <v>83</v>
      </c>
      <c r="Z65" s="137">
        <v>23</v>
      </c>
      <c r="AA65" s="137">
        <v>13</v>
      </c>
      <c r="AB65" s="137"/>
      <c r="AC65" s="137"/>
      <c r="AF65" s="27"/>
    </row>
    <row r="66" spans="1:32">
      <c r="A66" s="135" t="s">
        <v>144</v>
      </c>
      <c r="B66" s="135" t="s">
        <v>145</v>
      </c>
      <c r="C66" s="135" t="s">
        <v>175</v>
      </c>
      <c r="D66" s="135" t="s">
        <v>176</v>
      </c>
      <c r="E66" s="135" t="s">
        <v>187</v>
      </c>
      <c r="F66" s="135" t="s">
        <v>188</v>
      </c>
      <c r="G66" s="135"/>
      <c r="H66" s="135" t="s">
        <v>34</v>
      </c>
      <c r="I66" s="135" t="s">
        <v>47</v>
      </c>
      <c r="J66" s="139" t="s">
        <v>48</v>
      </c>
      <c r="K66" s="135"/>
      <c r="L66" s="135" t="s">
        <v>48</v>
      </c>
      <c r="M66" s="135" t="s">
        <v>48</v>
      </c>
      <c r="N66" s="136">
        <v>2556</v>
      </c>
      <c r="O66" s="136">
        <v>426</v>
      </c>
      <c r="P66" s="137">
        <v>1369</v>
      </c>
      <c r="Q66" s="137">
        <v>1187</v>
      </c>
      <c r="R66" s="137">
        <v>196</v>
      </c>
      <c r="S66" s="137">
        <v>147</v>
      </c>
      <c r="T66" s="137">
        <v>641</v>
      </c>
      <c r="U66" s="137">
        <v>578</v>
      </c>
      <c r="V66" s="137">
        <v>389</v>
      </c>
      <c r="W66" s="137">
        <v>345</v>
      </c>
      <c r="X66" s="137">
        <v>143</v>
      </c>
      <c r="Y66" s="137">
        <v>117</v>
      </c>
      <c r="Z66" s="137"/>
      <c r="AA66" s="137"/>
      <c r="AB66" s="137"/>
      <c r="AC66" s="137"/>
      <c r="AF66" s="27"/>
    </row>
    <row r="67" spans="1:32">
      <c r="A67" s="135" t="s">
        <v>144</v>
      </c>
      <c r="B67" s="135" t="s">
        <v>145</v>
      </c>
      <c r="C67" s="135" t="s">
        <v>175</v>
      </c>
      <c r="D67" s="135" t="s">
        <v>176</v>
      </c>
      <c r="E67" s="135" t="s">
        <v>175</v>
      </c>
      <c r="F67" s="135" t="s">
        <v>189</v>
      </c>
      <c r="G67" s="135"/>
      <c r="H67" s="135" t="s">
        <v>34</v>
      </c>
      <c r="I67" s="135" t="s">
        <v>47</v>
      </c>
      <c r="J67" s="139" t="s">
        <v>48</v>
      </c>
      <c r="K67" s="135"/>
      <c r="L67" s="135" t="s">
        <v>48</v>
      </c>
      <c r="M67" s="135" t="s">
        <v>48</v>
      </c>
      <c r="N67" s="136">
        <v>234</v>
      </c>
      <c r="O67" s="136">
        <v>39</v>
      </c>
      <c r="P67" s="137">
        <v>125</v>
      </c>
      <c r="Q67" s="137">
        <v>109</v>
      </c>
      <c r="R67" s="137">
        <v>18</v>
      </c>
      <c r="S67" s="137">
        <v>13</v>
      </c>
      <c r="T67" s="137">
        <v>58</v>
      </c>
      <c r="U67" s="137">
        <v>53</v>
      </c>
      <c r="V67" s="137">
        <v>36</v>
      </c>
      <c r="W67" s="137">
        <v>32</v>
      </c>
      <c r="X67" s="137">
        <v>13</v>
      </c>
      <c r="Y67" s="137">
        <v>11</v>
      </c>
      <c r="Z67" s="137"/>
      <c r="AA67" s="137"/>
      <c r="AB67" s="137"/>
      <c r="AC67" s="137"/>
      <c r="AF67" s="27"/>
    </row>
    <row r="68" spans="1:32">
      <c r="A68" s="135" t="s">
        <v>144</v>
      </c>
      <c r="B68" s="135" t="s">
        <v>145</v>
      </c>
      <c r="C68" s="135" t="s">
        <v>175</v>
      </c>
      <c r="D68" s="135" t="s">
        <v>176</v>
      </c>
      <c r="E68" s="135" t="s">
        <v>190</v>
      </c>
      <c r="F68" s="135" t="s">
        <v>191</v>
      </c>
      <c r="G68" s="135"/>
      <c r="H68" s="135" t="s">
        <v>46</v>
      </c>
      <c r="I68" s="135" t="s">
        <v>35</v>
      </c>
      <c r="J68" s="139" t="s">
        <v>107</v>
      </c>
      <c r="K68" s="135"/>
      <c r="L68" s="135" t="s">
        <v>37</v>
      </c>
      <c r="M68" s="135" t="s">
        <v>38</v>
      </c>
      <c r="N68" s="136">
        <v>10030</v>
      </c>
      <c r="O68" s="136">
        <v>1672</v>
      </c>
      <c r="P68" s="137">
        <v>5372</v>
      </c>
      <c r="Q68" s="137">
        <v>4658</v>
      </c>
      <c r="R68" s="137">
        <v>767</v>
      </c>
      <c r="S68" s="137">
        <v>577</v>
      </c>
      <c r="T68" s="137">
        <v>2517</v>
      </c>
      <c r="U68" s="137">
        <v>2267</v>
      </c>
      <c r="V68" s="137">
        <v>1525</v>
      </c>
      <c r="W68" s="137">
        <v>1354</v>
      </c>
      <c r="X68" s="137">
        <v>563</v>
      </c>
      <c r="Y68" s="137">
        <v>460</v>
      </c>
      <c r="Z68" s="137"/>
      <c r="AA68" s="137"/>
      <c r="AB68" s="137"/>
      <c r="AC68" s="137"/>
      <c r="AF68" s="27"/>
    </row>
    <row r="69" spans="1:32">
      <c r="A69" s="135" t="s">
        <v>144</v>
      </c>
      <c r="B69" s="135" t="s">
        <v>145</v>
      </c>
      <c r="C69" s="135" t="s">
        <v>175</v>
      </c>
      <c r="D69" s="135" t="s">
        <v>176</v>
      </c>
      <c r="E69" s="135" t="s">
        <v>180</v>
      </c>
      <c r="F69" s="135" t="s">
        <v>192</v>
      </c>
      <c r="G69" s="135"/>
      <c r="H69" s="135" t="s">
        <v>46</v>
      </c>
      <c r="I69" s="135" t="s">
        <v>35</v>
      </c>
      <c r="J69" s="139" t="s">
        <v>107</v>
      </c>
      <c r="K69" s="135"/>
      <c r="L69" s="135" t="s">
        <v>44</v>
      </c>
      <c r="M69" s="135" t="s">
        <v>38</v>
      </c>
      <c r="N69" s="136">
        <v>21203</v>
      </c>
      <c r="O69" s="136">
        <v>3044</v>
      </c>
      <c r="P69" s="137">
        <v>11356</v>
      </c>
      <c r="Q69" s="137">
        <v>9847</v>
      </c>
      <c r="R69" s="137">
        <v>1622</v>
      </c>
      <c r="S69" s="137">
        <v>1219</v>
      </c>
      <c r="T69" s="137">
        <v>5322</v>
      </c>
      <c r="U69" s="137">
        <v>4793</v>
      </c>
      <c r="V69" s="137">
        <v>3223</v>
      </c>
      <c r="W69" s="137">
        <v>2862</v>
      </c>
      <c r="X69" s="137">
        <v>1189</v>
      </c>
      <c r="Y69" s="137">
        <v>973</v>
      </c>
      <c r="Z69" s="137">
        <v>90</v>
      </c>
      <c r="AA69" s="137">
        <v>15</v>
      </c>
      <c r="AB69" s="137"/>
      <c r="AC69" s="137"/>
      <c r="AF69" s="27"/>
    </row>
    <row r="70" spans="1:32">
      <c r="A70" s="135" t="s">
        <v>144</v>
      </c>
      <c r="B70" s="135" t="s">
        <v>145</v>
      </c>
      <c r="C70" s="135" t="s">
        <v>175</v>
      </c>
      <c r="D70" s="135" t="s">
        <v>176</v>
      </c>
      <c r="E70" s="135" t="s">
        <v>180</v>
      </c>
      <c r="F70" s="135" t="s">
        <v>193</v>
      </c>
      <c r="G70" s="135"/>
      <c r="H70" s="135" t="s">
        <v>46</v>
      </c>
      <c r="I70" s="135" t="s">
        <v>35</v>
      </c>
      <c r="J70" s="139" t="s">
        <v>107</v>
      </c>
      <c r="K70" s="135"/>
      <c r="L70" s="135" t="s">
        <v>44</v>
      </c>
      <c r="M70" s="135" t="s">
        <v>38</v>
      </c>
      <c r="N70" s="136">
        <v>18268</v>
      </c>
      <c r="O70" s="136">
        <v>2561</v>
      </c>
      <c r="P70" s="137">
        <v>9784</v>
      </c>
      <c r="Q70" s="137">
        <v>8484</v>
      </c>
      <c r="R70" s="137">
        <v>1398</v>
      </c>
      <c r="S70" s="137">
        <v>1050</v>
      </c>
      <c r="T70" s="137">
        <v>4584</v>
      </c>
      <c r="U70" s="137">
        <v>4129</v>
      </c>
      <c r="V70" s="137">
        <v>2777</v>
      </c>
      <c r="W70" s="137">
        <v>2466</v>
      </c>
      <c r="X70" s="137">
        <v>1025</v>
      </c>
      <c r="Y70" s="137">
        <v>839</v>
      </c>
      <c r="Z70" s="137">
        <v>546</v>
      </c>
      <c r="AA70" s="137">
        <v>78</v>
      </c>
      <c r="AB70" s="137"/>
      <c r="AC70" s="137"/>
      <c r="AF70" s="27"/>
    </row>
    <row r="71" spans="1:32">
      <c r="A71" s="135" t="s">
        <v>144</v>
      </c>
      <c r="B71" s="135" t="s">
        <v>145</v>
      </c>
      <c r="C71" s="135" t="s">
        <v>175</v>
      </c>
      <c r="D71" s="135" t="s">
        <v>176</v>
      </c>
      <c r="E71" s="135" t="s">
        <v>180</v>
      </c>
      <c r="F71" s="135" t="s">
        <v>194</v>
      </c>
      <c r="G71" s="135"/>
      <c r="H71" s="135" t="s">
        <v>46</v>
      </c>
      <c r="I71" s="135" t="s">
        <v>35</v>
      </c>
      <c r="J71" s="139" t="s">
        <v>107</v>
      </c>
      <c r="K71" s="135"/>
      <c r="L71" s="135" t="s">
        <v>44</v>
      </c>
      <c r="M71" s="135" t="s">
        <v>38</v>
      </c>
      <c r="N71" s="136">
        <v>13591</v>
      </c>
      <c r="O71" s="136">
        <v>1825</v>
      </c>
      <c r="P71" s="137">
        <v>7279</v>
      </c>
      <c r="Q71" s="137">
        <v>6312</v>
      </c>
      <c r="R71" s="137">
        <v>1040</v>
      </c>
      <c r="S71" s="137">
        <v>781</v>
      </c>
      <c r="T71" s="137">
        <v>3411</v>
      </c>
      <c r="U71" s="137">
        <v>3072</v>
      </c>
      <c r="V71" s="137">
        <v>2066</v>
      </c>
      <c r="W71" s="137">
        <v>1835</v>
      </c>
      <c r="X71" s="137">
        <v>762</v>
      </c>
      <c r="Y71" s="137">
        <v>624</v>
      </c>
      <c r="Z71" s="137">
        <v>325</v>
      </c>
      <c r="AA71" s="137">
        <v>43</v>
      </c>
      <c r="AB71" s="137"/>
      <c r="AC71" s="137"/>
      <c r="AF71" s="27"/>
    </row>
    <row r="72" spans="1:32">
      <c r="A72" s="135" t="s">
        <v>144</v>
      </c>
      <c r="B72" s="135" t="s">
        <v>145</v>
      </c>
      <c r="C72" s="135" t="s">
        <v>175</v>
      </c>
      <c r="D72" s="135" t="s">
        <v>176</v>
      </c>
      <c r="E72" s="135" t="s">
        <v>180</v>
      </c>
      <c r="F72" s="135" t="s">
        <v>195</v>
      </c>
      <c r="G72" s="135" t="s">
        <v>196</v>
      </c>
      <c r="H72" s="135" t="s">
        <v>41</v>
      </c>
      <c r="I72" s="135" t="s">
        <v>35</v>
      </c>
      <c r="J72" s="139" t="s">
        <v>107</v>
      </c>
      <c r="K72" s="135"/>
      <c r="L72" s="135" t="s">
        <v>44</v>
      </c>
      <c r="M72" s="135" t="s">
        <v>38</v>
      </c>
      <c r="N72" s="136">
        <v>1928</v>
      </c>
      <c r="O72" s="136">
        <v>277</v>
      </c>
      <c r="P72" s="137">
        <v>1033</v>
      </c>
      <c r="Q72" s="137">
        <v>895</v>
      </c>
      <c r="R72" s="137">
        <v>147</v>
      </c>
      <c r="S72" s="137">
        <v>111</v>
      </c>
      <c r="T72" s="137">
        <v>485</v>
      </c>
      <c r="U72" s="137">
        <v>436</v>
      </c>
      <c r="V72" s="137">
        <v>293</v>
      </c>
      <c r="W72" s="137">
        <v>260</v>
      </c>
      <c r="X72" s="137">
        <v>108</v>
      </c>
      <c r="Y72" s="137">
        <v>88</v>
      </c>
      <c r="Z72" s="137">
        <v>375</v>
      </c>
      <c r="AA72" s="137">
        <v>75</v>
      </c>
      <c r="AB72" s="137"/>
      <c r="AC72" s="137"/>
      <c r="AF72" s="27"/>
    </row>
    <row r="73" spans="1:32">
      <c r="A73" s="135" t="s">
        <v>144</v>
      </c>
      <c r="B73" s="135" t="s">
        <v>145</v>
      </c>
      <c r="C73" s="135" t="s">
        <v>175</v>
      </c>
      <c r="D73" s="135" t="s">
        <v>176</v>
      </c>
      <c r="E73" s="135" t="s">
        <v>180</v>
      </c>
      <c r="F73" s="135" t="s">
        <v>197</v>
      </c>
      <c r="G73" s="135" t="s">
        <v>198</v>
      </c>
      <c r="H73" s="135" t="s">
        <v>41</v>
      </c>
      <c r="I73" s="135" t="s">
        <v>35</v>
      </c>
      <c r="J73" s="139" t="s">
        <v>107</v>
      </c>
      <c r="K73" s="135"/>
      <c r="L73" s="135" t="s">
        <v>44</v>
      </c>
      <c r="M73" s="135" t="s">
        <v>38</v>
      </c>
      <c r="N73" s="136">
        <v>642</v>
      </c>
      <c r="O73" s="136">
        <v>86</v>
      </c>
      <c r="P73" s="137">
        <v>344</v>
      </c>
      <c r="Q73" s="137">
        <v>298</v>
      </c>
      <c r="R73" s="137">
        <v>49</v>
      </c>
      <c r="S73" s="137">
        <v>37</v>
      </c>
      <c r="T73" s="137">
        <v>161</v>
      </c>
      <c r="U73" s="137">
        <v>145</v>
      </c>
      <c r="V73" s="137">
        <v>98</v>
      </c>
      <c r="W73" s="137">
        <v>87</v>
      </c>
      <c r="X73" s="137">
        <v>36</v>
      </c>
      <c r="Y73" s="137">
        <v>29</v>
      </c>
      <c r="Z73" s="137">
        <v>21</v>
      </c>
      <c r="AA73" s="137">
        <v>5</v>
      </c>
      <c r="AB73" s="137"/>
      <c r="AC73" s="137"/>
      <c r="AF73" s="27"/>
    </row>
    <row r="74" spans="1:32">
      <c r="A74" s="135" t="s">
        <v>144</v>
      </c>
      <c r="B74" s="135" t="s">
        <v>145</v>
      </c>
      <c r="C74" s="135" t="s">
        <v>175</v>
      </c>
      <c r="D74" s="135" t="s">
        <v>176</v>
      </c>
      <c r="E74" s="135" t="s">
        <v>180</v>
      </c>
      <c r="F74" s="135" t="s">
        <v>199</v>
      </c>
      <c r="G74" s="135" t="s">
        <v>200</v>
      </c>
      <c r="H74" s="135" t="s">
        <v>41</v>
      </c>
      <c r="I74" s="135" t="s">
        <v>35</v>
      </c>
      <c r="J74" s="139" t="s">
        <v>107</v>
      </c>
      <c r="K74" s="135"/>
      <c r="L74" s="135" t="s">
        <v>44</v>
      </c>
      <c r="M74" s="135" t="s">
        <v>38</v>
      </c>
      <c r="N74" s="136">
        <v>1928</v>
      </c>
      <c r="O74" s="136">
        <v>277</v>
      </c>
      <c r="P74" s="137">
        <v>1033</v>
      </c>
      <c r="Q74" s="137">
        <v>895</v>
      </c>
      <c r="R74" s="137">
        <v>147</v>
      </c>
      <c r="S74" s="137">
        <v>111</v>
      </c>
      <c r="T74" s="137">
        <v>485</v>
      </c>
      <c r="U74" s="137">
        <v>436</v>
      </c>
      <c r="V74" s="137">
        <v>293</v>
      </c>
      <c r="W74" s="137">
        <v>260</v>
      </c>
      <c r="X74" s="137">
        <v>108</v>
      </c>
      <c r="Y74" s="137">
        <v>88</v>
      </c>
      <c r="Z74" s="137">
        <v>375</v>
      </c>
      <c r="AA74" s="137">
        <v>75</v>
      </c>
      <c r="AB74" s="137"/>
      <c r="AC74" s="137"/>
      <c r="AF74" s="27"/>
    </row>
    <row r="75" spans="1:32">
      <c r="A75" s="135" t="s">
        <v>201</v>
      </c>
      <c r="B75" s="135" t="s">
        <v>202</v>
      </c>
      <c r="C75" s="135" t="s">
        <v>203</v>
      </c>
      <c r="D75" s="135" t="s">
        <v>204</v>
      </c>
      <c r="E75" s="135" t="s">
        <v>205</v>
      </c>
      <c r="F75" s="135" t="s">
        <v>205</v>
      </c>
      <c r="G75" s="135"/>
      <c r="H75" s="135" t="s">
        <v>34</v>
      </c>
      <c r="I75" s="135" t="s">
        <v>47</v>
      </c>
      <c r="J75" s="135" t="s">
        <v>48</v>
      </c>
      <c r="K75" s="135"/>
      <c r="L75" s="135" t="s">
        <v>48</v>
      </c>
      <c r="M75" s="135" t="s">
        <v>48</v>
      </c>
      <c r="N75" s="136">
        <v>592</v>
      </c>
      <c r="O75" s="136">
        <v>98</v>
      </c>
      <c r="P75" s="137">
        <v>278</v>
      </c>
      <c r="Q75" s="137">
        <v>314</v>
      </c>
      <c r="R75" s="137">
        <v>61</v>
      </c>
      <c r="S75" s="137">
        <v>51</v>
      </c>
      <c r="T75" s="137">
        <v>114</v>
      </c>
      <c r="U75" s="137">
        <v>97</v>
      </c>
      <c r="V75" s="137">
        <v>73</v>
      </c>
      <c r="W75" s="137">
        <v>103</v>
      </c>
      <c r="X75" s="137">
        <v>30</v>
      </c>
      <c r="Y75" s="137">
        <v>63</v>
      </c>
      <c r="Z75" s="137"/>
      <c r="AA75" s="137"/>
      <c r="AB75" s="137"/>
      <c r="AC75" s="137"/>
      <c r="AF75" s="27"/>
    </row>
    <row r="76" spans="1:32">
      <c r="A76" s="135" t="s">
        <v>201</v>
      </c>
      <c r="B76" s="135" t="s">
        <v>202</v>
      </c>
      <c r="C76" s="135" t="s">
        <v>206</v>
      </c>
      <c r="D76" s="135" t="s">
        <v>207</v>
      </c>
      <c r="E76" s="135" t="s">
        <v>208</v>
      </c>
      <c r="F76" s="135" t="s">
        <v>209</v>
      </c>
      <c r="G76" s="135"/>
      <c r="H76" s="135" t="s">
        <v>34</v>
      </c>
      <c r="I76" s="135" t="s">
        <v>47</v>
      </c>
      <c r="J76" s="135" t="s">
        <v>48</v>
      </c>
      <c r="K76" s="135"/>
      <c r="L76" s="135" t="s">
        <v>48</v>
      </c>
      <c r="M76" s="135" t="s">
        <v>48</v>
      </c>
      <c r="N76" s="136">
        <v>8137</v>
      </c>
      <c r="O76" s="136">
        <v>1627</v>
      </c>
      <c r="P76" s="137">
        <v>4016</v>
      </c>
      <c r="Q76" s="137">
        <v>4121</v>
      </c>
      <c r="R76" s="137">
        <v>960</v>
      </c>
      <c r="S76" s="137">
        <v>685</v>
      </c>
      <c r="T76" s="137">
        <v>1420</v>
      </c>
      <c r="U76" s="137">
        <v>1432</v>
      </c>
      <c r="V76" s="137">
        <v>1457</v>
      </c>
      <c r="W76" s="137">
        <v>1700</v>
      </c>
      <c r="X76" s="137">
        <v>179</v>
      </c>
      <c r="Y76" s="137">
        <v>304</v>
      </c>
      <c r="Z76" s="137"/>
      <c r="AA76" s="137"/>
      <c r="AB76" s="137"/>
      <c r="AC76" s="137"/>
      <c r="AF76" s="27"/>
    </row>
    <row r="77" spans="1:32">
      <c r="A77" s="135" t="s">
        <v>201</v>
      </c>
      <c r="B77" s="135" t="s">
        <v>202</v>
      </c>
      <c r="C77" s="135" t="s">
        <v>206</v>
      </c>
      <c r="D77" s="135" t="s">
        <v>207</v>
      </c>
      <c r="E77" s="135" t="s">
        <v>210</v>
      </c>
      <c r="F77" s="135" t="s">
        <v>211</v>
      </c>
      <c r="G77" s="135"/>
      <c r="H77" s="135" t="s">
        <v>41</v>
      </c>
      <c r="I77" s="135" t="s">
        <v>35</v>
      </c>
      <c r="J77" s="135" t="s">
        <v>107</v>
      </c>
      <c r="K77" s="135"/>
      <c r="L77" s="135" t="s">
        <v>37</v>
      </c>
      <c r="M77" s="135" t="s">
        <v>38</v>
      </c>
      <c r="N77" s="136">
        <v>27207</v>
      </c>
      <c r="O77" s="136">
        <v>4248</v>
      </c>
      <c r="P77" s="137">
        <v>13427</v>
      </c>
      <c r="Q77" s="137">
        <v>13780</v>
      </c>
      <c r="R77" s="137">
        <v>3210</v>
      </c>
      <c r="S77" s="137">
        <v>2291</v>
      </c>
      <c r="T77" s="137">
        <v>4748</v>
      </c>
      <c r="U77" s="137">
        <v>4788</v>
      </c>
      <c r="V77" s="137">
        <v>4870</v>
      </c>
      <c r="W77" s="137">
        <v>5686</v>
      </c>
      <c r="X77" s="137">
        <v>599</v>
      </c>
      <c r="Y77" s="137">
        <v>1015</v>
      </c>
      <c r="Z77" s="137">
        <v>5999</v>
      </c>
      <c r="AA77" s="137">
        <v>976</v>
      </c>
      <c r="AB77" s="137"/>
      <c r="AC77" s="137"/>
      <c r="AF77" s="27"/>
    </row>
    <row r="78" spans="1:32">
      <c r="A78" s="135" t="s">
        <v>201</v>
      </c>
      <c r="B78" s="135" t="s">
        <v>202</v>
      </c>
      <c r="C78" s="135" t="s">
        <v>212</v>
      </c>
      <c r="D78" s="135" t="s">
        <v>213</v>
      </c>
      <c r="E78" s="135" t="s">
        <v>214</v>
      </c>
      <c r="F78" s="135" t="s">
        <v>215</v>
      </c>
      <c r="G78" s="135" t="s">
        <v>214</v>
      </c>
      <c r="H78" s="135" t="s">
        <v>34</v>
      </c>
      <c r="I78" s="135" t="s">
        <v>35</v>
      </c>
      <c r="J78" s="135" t="s">
        <v>54</v>
      </c>
      <c r="K78" s="135"/>
      <c r="L78" s="135" t="s">
        <v>37</v>
      </c>
      <c r="M78" s="135" t="s">
        <v>38</v>
      </c>
      <c r="N78" s="136">
        <v>12381</v>
      </c>
      <c r="O78" s="136">
        <v>2063</v>
      </c>
      <c r="P78" s="137">
        <v>6189</v>
      </c>
      <c r="Q78" s="137">
        <v>6192</v>
      </c>
      <c r="R78" s="137">
        <v>995</v>
      </c>
      <c r="S78" s="137">
        <v>1051</v>
      </c>
      <c r="T78" s="137">
        <v>2526</v>
      </c>
      <c r="U78" s="137">
        <v>2570</v>
      </c>
      <c r="V78" s="137">
        <v>2340</v>
      </c>
      <c r="W78" s="137">
        <v>2117</v>
      </c>
      <c r="X78" s="137">
        <v>328</v>
      </c>
      <c r="Y78" s="137">
        <v>454</v>
      </c>
      <c r="Z78" s="137"/>
      <c r="AA78" s="137"/>
      <c r="AB78" s="137"/>
      <c r="AC78" s="137"/>
      <c r="AF78" s="27"/>
    </row>
    <row r="79" spans="1:32">
      <c r="A79" s="135" t="s">
        <v>201</v>
      </c>
      <c r="B79" s="135" t="s">
        <v>202</v>
      </c>
      <c r="C79" s="135" t="s">
        <v>216</v>
      </c>
      <c r="D79" s="135" t="s">
        <v>217</v>
      </c>
      <c r="E79" s="135" t="s">
        <v>218</v>
      </c>
      <c r="F79" s="135" t="s">
        <v>219</v>
      </c>
      <c r="G79" s="135"/>
      <c r="H79" s="135" t="s">
        <v>34</v>
      </c>
      <c r="I79" s="135" t="s">
        <v>47</v>
      </c>
      <c r="J79" s="135" t="s">
        <v>48</v>
      </c>
      <c r="K79" s="135"/>
      <c r="L79" s="135" t="s">
        <v>48</v>
      </c>
      <c r="M79" s="135" t="s">
        <v>48</v>
      </c>
      <c r="N79" s="136">
        <v>3797</v>
      </c>
      <c r="O79" s="136">
        <v>748</v>
      </c>
      <c r="P79" s="137">
        <v>2022</v>
      </c>
      <c r="Q79" s="137">
        <v>1775</v>
      </c>
      <c r="R79" s="137">
        <v>532</v>
      </c>
      <c r="S79" s="137">
        <v>372</v>
      </c>
      <c r="T79" s="137">
        <v>676</v>
      </c>
      <c r="U79" s="137">
        <v>490</v>
      </c>
      <c r="V79" s="137">
        <v>695</v>
      </c>
      <c r="W79" s="137">
        <v>729</v>
      </c>
      <c r="X79" s="137">
        <v>119</v>
      </c>
      <c r="Y79" s="137">
        <v>184</v>
      </c>
      <c r="Z79" s="137"/>
      <c r="AA79" s="137"/>
      <c r="AB79" s="137"/>
      <c r="AC79" s="137"/>
      <c r="AF79" s="27"/>
    </row>
    <row r="80" spans="1:32">
      <c r="A80" s="135" t="s">
        <v>201</v>
      </c>
      <c r="B80" s="135" t="s">
        <v>202</v>
      </c>
      <c r="C80" s="135" t="s">
        <v>216</v>
      </c>
      <c r="D80" s="135" t="s">
        <v>217</v>
      </c>
      <c r="E80" s="135" t="s">
        <v>220</v>
      </c>
      <c r="F80" s="135" t="s">
        <v>221</v>
      </c>
      <c r="G80" s="135"/>
      <c r="H80" s="135" t="s">
        <v>34</v>
      </c>
      <c r="I80" s="135" t="s">
        <v>47</v>
      </c>
      <c r="J80" s="135" t="s">
        <v>48</v>
      </c>
      <c r="K80" s="135"/>
      <c r="L80" s="135" t="s">
        <v>48</v>
      </c>
      <c r="M80" s="135" t="s">
        <v>48</v>
      </c>
      <c r="N80" s="136">
        <v>1196</v>
      </c>
      <c r="O80" s="136">
        <v>217</v>
      </c>
      <c r="P80" s="137">
        <v>637</v>
      </c>
      <c r="Q80" s="137">
        <v>559</v>
      </c>
      <c r="R80" s="137">
        <v>167</v>
      </c>
      <c r="S80" s="137">
        <v>117</v>
      </c>
      <c r="T80" s="137">
        <v>213</v>
      </c>
      <c r="U80" s="137">
        <v>154</v>
      </c>
      <c r="V80" s="137">
        <v>219</v>
      </c>
      <c r="W80" s="137">
        <v>230</v>
      </c>
      <c r="X80" s="137">
        <v>38</v>
      </c>
      <c r="Y80" s="137">
        <v>58</v>
      </c>
      <c r="Z80" s="137"/>
      <c r="AA80" s="137"/>
      <c r="AB80" s="137"/>
      <c r="AC80" s="137"/>
      <c r="AF80" s="27"/>
    </row>
    <row r="81" spans="1:32">
      <c r="A81" s="135" t="s">
        <v>201</v>
      </c>
      <c r="B81" s="135" t="s">
        <v>202</v>
      </c>
      <c r="C81" s="135" t="s">
        <v>216</v>
      </c>
      <c r="D81" s="135" t="s">
        <v>217</v>
      </c>
      <c r="E81" s="135" t="s">
        <v>220</v>
      </c>
      <c r="F81" s="135" t="s">
        <v>222</v>
      </c>
      <c r="G81" s="135"/>
      <c r="H81" s="135" t="s">
        <v>34</v>
      </c>
      <c r="I81" s="135" t="s">
        <v>47</v>
      </c>
      <c r="J81" s="135" t="s">
        <v>48</v>
      </c>
      <c r="K81" s="135"/>
      <c r="L81" s="135" t="s">
        <v>48</v>
      </c>
      <c r="M81" s="135" t="s">
        <v>48</v>
      </c>
      <c r="N81" s="136">
        <v>781</v>
      </c>
      <c r="O81" s="136">
        <v>130</v>
      </c>
      <c r="P81" s="137">
        <v>416</v>
      </c>
      <c r="Q81" s="137">
        <v>365</v>
      </c>
      <c r="R81" s="137">
        <v>109</v>
      </c>
      <c r="S81" s="137">
        <v>77</v>
      </c>
      <c r="T81" s="137">
        <v>139</v>
      </c>
      <c r="U81" s="137">
        <v>100</v>
      </c>
      <c r="V81" s="137">
        <v>143</v>
      </c>
      <c r="W81" s="137">
        <v>150</v>
      </c>
      <c r="X81" s="137">
        <v>25</v>
      </c>
      <c r="Y81" s="137">
        <v>38</v>
      </c>
      <c r="Z81" s="137"/>
      <c r="AA81" s="137"/>
      <c r="AB81" s="137"/>
      <c r="AC81" s="137"/>
      <c r="AF81" s="27"/>
    </row>
    <row r="82" spans="1:32">
      <c r="A82" s="139" t="s">
        <v>201</v>
      </c>
      <c r="B82" s="139" t="s">
        <v>202</v>
      </c>
      <c r="C82" s="139" t="s">
        <v>223</v>
      </c>
      <c r="D82" s="139" t="s">
        <v>224</v>
      </c>
      <c r="E82" s="139" t="s">
        <v>225</v>
      </c>
      <c r="F82" s="139" t="s">
        <v>226</v>
      </c>
      <c r="G82" s="139"/>
      <c r="H82" s="139" t="s">
        <v>41</v>
      </c>
      <c r="I82" s="139" t="s">
        <v>35</v>
      </c>
      <c r="J82" s="139" t="s">
        <v>107</v>
      </c>
      <c r="K82" s="139"/>
      <c r="L82" s="139" t="s">
        <v>44</v>
      </c>
      <c r="M82" s="139" t="s">
        <v>38</v>
      </c>
      <c r="N82" s="136">
        <v>5379</v>
      </c>
      <c r="O82" s="136">
        <v>889</v>
      </c>
      <c r="P82" s="136">
        <v>2754</v>
      </c>
      <c r="Q82" s="136">
        <v>2625</v>
      </c>
      <c r="R82" s="136">
        <v>554</v>
      </c>
      <c r="S82" s="136">
        <v>518</v>
      </c>
      <c r="T82" s="136">
        <v>565</v>
      </c>
      <c r="U82" s="136">
        <v>597</v>
      </c>
      <c r="V82" s="136">
        <v>1445</v>
      </c>
      <c r="W82" s="136">
        <v>1323</v>
      </c>
      <c r="X82" s="136">
        <v>190</v>
      </c>
      <c r="Y82" s="136">
        <v>187</v>
      </c>
      <c r="Z82" s="136"/>
      <c r="AA82" s="136"/>
      <c r="AB82" s="136"/>
      <c r="AC82" s="136"/>
      <c r="AF82" s="27"/>
    </row>
    <row r="83" spans="1:32">
      <c r="A83" s="139" t="s">
        <v>201</v>
      </c>
      <c r="B83" s="139" t="s">
        <v>202</v>
      </c>
      <c r="C83" s="139" t="s">
        <v>223</v>
      </c>
      <c r="D83" s="139" t="s">
        <v>224</v>
      </c>
      <c r="E83" s="139" t="s">
        <v>227</v>
      </c>
      <c r="F83" s="139" t="s">
        <v>228</v>
      </c>
      <c r="G83" s="139"/>
      <c r="H83" s="139" t="s">
        <v>34</v>
      </c>
      <c r="I83" s="139" t="s">
        <v>35</v>
      </c>
      <c r="J83" s="139" t="s">
        <v>107</v>
      </c>
      <c r="K83" s="139"/>
      <c r="L83" s="139" t="s">
        <v>44</v>
      </c>
      <c r="M83" s="139" t="s">
        <v>38</v>
      </c>
      <c r="N83" s="136">
        <v>3465</v>
      </c>
      <c r="O83" s="136">
        <v>722</v>
      </c>
      <c r="P83" s="136">
        <v>1774</v>
      </c>
      <c r="Q83" s="136">
        <v>1691</v>
      </c>
      <c r="R83" s="136">
        <v>357</v>
      </c>
      <c r="S83" s="136">
        <v>334</v>
      </c>
      <c r="T83" s="136">
        <v>364</v>
      </c>
      <c r="U83" s="136">
        <v>385</v>
      </c>
      <c r="V83" s="136">
        <v>930</v>
      </c>
      <c r="W83" s="136">
        <v>851</v>
      </c>
      <c r="X83" s="136">
        <v>123</v>
      </c>
      <c r="Y83" s="136">
        <v>121</v>
      </c>
      <c r="Z83" s="136"/>
      <c r="AA83" s="136"/>
      <c r="AB83" s="136"/>
      <c r="AC83" s="136"/>
      <c r="AF83" s="27"/>
    </row>
    <row r="84" spans="1:32">
      <c r="A84" s="135" t="s">
        <v>201</v>
      </c>
      <c r="B84" s="135" t="s">
        <v>202</v>
      </c>
      <c r="C84" s="135" t="s">
        <v>223</v>
      </c>
      <c r="D84" s="135" t="s">
        <v>224</v>
      </c>
      <c r="E84" s="135" t="s">
        <v>229</v>
      </c>
      <c r="F84" s="135" t="s">
        <v>230</v>
      </c>
      <c r="G84" s="135"/>
      <c r="H84" s="135" t="s">
        <v>46</v>
      </c>
      <c r="I84" s="135" t="s">
        <v>35</v>
      </c>
      <c r="J84" s="139" t="s">
        <v>107</v>
      </c>
      <c r="K84" s="139" t="s">
        <v>231</v>
      </c>
      <c r="L84" s="139" t="s">
        <v>44</v>
      </c>
      <c r="M84" s="135" t="s">
        <v>38</v>
      </c>
      <c r="N84" s="136">
        <v>42664</v>
      </c>
      <c r="O84" s="136">
        <v>7446</v>
      </c>
      <c r="P84" s="137">
        <v>21840</v>
      </c>
      <c r="Q84" s="137">
        <v>20824</v>
      </c>
      <c r="R84" s="137">
        <v>4394</v>
      </c>
      <c r="S84" s="137">
        <v>4109</v>
      </c>
      <c r="T84" s="137">
        <v>4480</v>
      </c>
      <c r="U84" s="137">
        <v>4736</v>
      </c>
      <c r="V84" s="137">
        <v>11456</v>
      </c>
      <c r="W84" s="137">
        <v>10494</v>
      </c>
      <c r="X84" s="137">
        <v>1510</v>
      </c>
      <c r="Y84" s="137">
        <v>1485</v>
      </c>
      <c r="Z84" s="137">
        <v>2378</v>
      </c>
      <c r="AA84" s="137">
        <v>394</v>
      </c>
      <c r="AB84" s="137"/>
      <c r="AC84" s="137"/>
      <c r="AF84" s="27"/>
    </row>
    <row r="85" spans="1:32">
      <c r="A85" s="135" t="s">
        <v>201</v>
      </c>
      <c r="B85" s="135" t="s">
        <v>202</v>
      </c>
      <c r="C85" s="135" t="s">
        <v>223</v>
      </c>
      <c r="D85" s="135" t="s">
        <v>224</v>
      </c>
      <c r="E85" s="135" t="s">
        <v>225</v>
      </c>
      <c r="F85" s="135" t="s">
        <v>232</v>
      </c>
      <c r="G85" s="135"/>
      <c r="H85" s="135" t="s">
        <v>34</v>
      </c>
      <c r="I85" s="135" t="s">
        <v>35</v>
      </c>
      <c r="J85" s="135" t="s">
        <v>107</v>
      </c>
      <c r="K85" s="135"/>
      <c r="L85" s="135" t="s">
        <v>44</v>
      </c>
      <c r="M85" s="135" t="s">
        <v>38</v>
      </c>
      <c r="N85" s="136">
        <v>942</v>
      </c>
      <c r="O85" s="136">
        <v>142</v>
      </c>
      <c r="P85" s="137">
        <v>482</v>
      </c>
      <c r="Q85" s="137">
        <v>460</v>
      </c>
      <c r="R85" s="137">
        <v>97</v>
      </c>
      <c r="S85" s="137">
        <v>91</v>
      </c>
      <c r="T85" s="137">
        <v>99</v>
      </c>
      <c r="U85" s="137">
        <v>105</v>
      </c>
      <c r="V85" s="137">
        <v>253</v>
      </c>
      <c r="W85" s="137">
        <v>231</v>
      </c>
      <c r="X85" s="137">
        <v>33</v>
      </c>
      <c r="Y85" s="137">
        <v>33</v>
      </c>
      <c r="Z85" s="137"/>
      <c r="AA85" s="137"/>
      <c r="AB85" s="137"/>
      <c r="AC85" s="137"/>
      <c r="AF85" s="27"/>
    </row>
    <row r="86" spans="1:32">
      <c r="A86" s="135" t="s">
        <v>201</v>
      </c>
      <c r="B86" s="135" t="s">
        <v>202</v>
      </c>
      <c r="C86" s="135" t="s">
        <v>233</v>
      </c>
      <c r="D86" s="135" t="s">
        <v>234</v>
      </c>
      <c r="E86" s="135" t="s">
        <v>233</v>
      </c>
      <c r="F86" s="135" t="s">
        <v>235</v>
      </c>
      <c r="G86" s="135"/>
      <c r="H86" s="135" t="s">
        <v>34</v>
      </c>
      <c r="I86" s="135" t="s">
        <v>47</v>
      </c>
      <c r="J86" s="135" t="s">
        <v>48</v>
      </c>
      <c r="K86" s="135"/>
      <c r="L86" s="135" t="s">
        <v>48</v>
      </c>
      <c r="M86" s="135" t="s">
        <v>48</v>
      </c>
      <c r="N86" s="136">
        <v>10012</v>
      </c>
      <c r="O86" s="136">
        <v>1787</v>
      </c>
      <c r="P86" s="137">
        <v>5823</v>
      </c>
      <c r="Q86" s="137">
        <v>4189</v>
      </c>
      <c r="R86" s="137">
        <v>333</v>
      </c>
      <c r="S86" s="137">
        <v>303</v>
      </c>
      <c r="T86" s="137">
        <v>1074</v>
      </c>
      <c r="U86" s="137">
        <v>662</v>
      </c>
      <c r="V86" s="137">
        <v>2944</v>
      </c>
      <c r="W86" s="137">
        <v>1952</v>
      </c>
      <c r="X86" s="137">
        <v>1472</v>
      </c>
      <c r="Y86" s="137">
        <v>1272</v>
      </c>
      <c r="Z86" s="137"/>
      <c r="AA86" s="137"/>
      <c r="AB86" s="137"/>
      <c r="AC86" s="137"/>
      <c r="AF86" s="27"/>
    </row>
    <row r="87" spans="1:32">
      <c r="A87" s="135" t="s">
        <v>201</v>
      </c>
      <c r="B87" s="135" t="s">
        <v>202</v>
      </c>
      <c r="C87" s="135" t="s">
        <v>233</v>
      </c>
      <c r="D87" s="135" t="s">
        <v>234</v>
      </c>
      <c r="E87" s="135" t="s">
        <v>233</v>
      </c>
      <c r="F87" s="135" t="s">
        <v>236</v>
      </c>
      <c r="G87" s="135"/>
      <c r="H87" s="135" t="s">
        <v>34</v>
      </c>
      <c r="I87" s="135" t="s">
        <v>47</v>
      </c>
      <c r="J87" s="135" t="s">
        <v>48</v>
      </c>
      <c r="K87" s="135"/>
      <c r="L87" s="135" t="s">
        <v>48</v>
      </c>
      <c r="M87" s="135" t="s">
        <v>48</v>
      </c>
      <c r="N87" s="136">
        <v>9875</v>
      </c>
      <c r="O87" s="136">
        <v>1763</v>
      </c>
      <c r="P87" s="137">
        <v>5743</v>
      </c>
      <c r="Q87" s="137">
        <v>4132</v>
      </c>
      <c r="R87" s="137">
        <v>329</v>
      </c>
      <c r="S87" s="137">
        <v>299</v>
      </c>
      <c r="T87" s="137">
        <v>1060</v>
      </c>
      <c r="U87" s="137">
        <v>653</v>
      </c>
      <c r="V87" s="137">
        <v>2902</v>
      </c>
      <c r="W87" s="137">
        <v>1926</v>
      </c>
      <c r="X87" s="137">
        <v>1452</v>
      </c>
      <c r="Y87" s="137">
        <v>1254</v>
      </c>
      <c r="Z87" s="137"/>
      <c r="AA87" s="137"/>
      <c r="AB87" s="137"/>
      <c r="AC87" s="137"/>
      <c r="AF87" s="27"/>
    </row>
    <row r="88" spans="1:32" s="27" customFormat="1">
      <c r="A88" s="135" t="s">
        <v>201</v>
      </c>
      <c r="B88" s="135" t="s">
        <v>202</v>
      </c>
      <c r="C88" s="135" t="s">
        <v>233</v>
      </c>
      <c r="D88" s="135" t="s">
        <v>234</v>
      </c>
      <c r="E88" s="135" t="s">
        <v>237</v>
      </c>
      <c r="F88" s="135" t="s">
        <v>238</v>
      </c>
      <c r="G88" s="135"/>
      <c r="H88" s="135" t="s">
        <v>34</v>
      </c>
      <c r="I88" s="135" t="s">
        <v>47</v>
      </c>
      <c r="J88" s="135" t="s">
        <v>48</v>
      </c>
      <c r="K88" s="135"/>
      <c r="L88" s="135" t="s">
        <v>48</v>
      </c>
      <c r="M88" s="135" t="s">
        <v>48</v>
      </c>
      <c r="N88" s="136">
        <v>4387</v>
      </c>
      <c r="O88" s="136">
        <v>798</v>
      </c>
      <c r="P88" s="137">
        <v>2551</v>
      </c>
      <c r="Q88" s="137">
        <v>1836</v>
      </c>
      <c r="R88" s="137">
        <v>146</v>
      </c>
      <c r="S88" s="137">
        <v>133</v>
      </c>
      <c r="T88" s="137">
        <v>471</v>
      </c>
      <c r="U88" s="137">
        <v>290</v>
      </c>
      <c r="V88" s="137">
        <v>1289</v>
      </c>
      <c r="W88" s="137">
        <v>856</v>
      </c>
      <c r="X88" s="137">
        <v>645</v>
      </c>
      <c r="Y88" s="137">
        <v>557</v>
      </c>
      <c r="Z88" s="137"/>
      <c r="AA88" s="137"/>
      <c r="AB88" s="137"/>
      <c r="AC88" s="137"/>
    </row>
    <row r="89" spans="1:32" s="27" customFormat="1">
      <c r="A89" s="135" t="s">
        <v>201</v>
      </c>
      <c r="B89" s="135" t="s">
        <v>202</v>
      </c>
      <c r="C89" s="135" t="s">
        <v>233</v>
      </c>
      <c r="D89" s="135" t="s">
        <v>234</v>
      </c>
      <c r="E89" s="135" t="s">
        <v>239</v>
      </c>
      <c r="F89" s="135" t="s">
        <v>240</v>
      </c>
      <c r="G89" s="135"/>
      <c r="H89" s="135" t="s">
        <v>34</v>
      </c>
      <c r="I89" s="135" t="s">
        <v>47</v>
      </c>
      <c r="J89" s="135" t="s">
        <v>48</v>
      </c>
      <c r="K89" s="135"/>
      <c r="L89" s="135" t="s">
        <v>48</v>
      </c>
      <c r="M89" s="135" t="s">
        <v>48</v>
      </c>
      <c r="N89" s="136">
        <v>2248</v>
      </c>
      <c r="O89" s="136">
        <v>368</v>
      </c>
      <c r="P89" s="137">
        <v>1307</v>
      </c>
      <c r="Q89" s="137">
        <v>941</v>
      </c>
      <c r="R89" s="137">
        <v>75</v>
      </c>
      <c r="S89" s="137">
        <v>68</v>
      </c>
      <c r="T89" s="137">
        <v>241</v>
      </c>
      <c r="U89" s="137">
        <v>149</v>
      </c>
      <c r="V89" s="137">
        <v>661</v>
      </c>
      <c r="W89" s="137">
        <v>439</v>
      </c>
      <c r="X89" s="137">
        <v>330</v>
      </c>
      <c r="Y89" s="137">
        <v>285</v>
      </c>
      <c r="Z89" s="137"/>
      <c r="AA89" s="137"/>
      <c r="AB89" s="137"/>
      <c r="AC89" s="137"/>
    </row>
    <row r="90" spans="1:32">
      <c r="A90" s="135" t="s">
        <v>201</v>
      </c>
      <c r="B90" s="135" t="s">
        <v>202</v>
      </c>
      <c r="C90" s="135" t="s">
        <v>241</v>
      </c>
      <c r="D90" s="135" t="s">
        <v>242</v>
      </c>
      <c r="E90" s="135" t="s">
        <v>243</v>
      </c>
      <c r="F90" s="135" t="s">
        <v>244</v>
      </c>
      <c r="G90" s="135"/>
      <c r="H90" s="135" t="s">
        <v>34</v>
      </c>
      <c r="I90" s="135" t="s">
        <v>47</v>
      </c>
      <c r="J90" s="135" t="s">
        <v>48</v>
      </c>
      <c r="K90" s="135"/>
      <c r="L90" s="135" t="s">
        <v>48</v>
      </c>
      <c r="M90" s="135" t="s">
        <v>48</v>
      </c>
      <c r="N90" s="136">
        <v>1984</v>
      </c>
      <c r="O90" s="136">
        <v>363</v>
      </c>
      <c r="P90" s="137">
        <v>1051</v>
      </c>
      <c r="Q90" s="137">
        <v>933</v>
      </c>
      <c r="R90" s="137">
        <v>191</v>
      </c>
      <c r="S90" s="137">
        <v>160</v>
      </c>
      <c r="T90" s="137">
        <v>450</v>
      </c>
      <c r="U90" s="137">
        <v>358</v>
      </c>
      <c r="V90" s="137">
        <v>341</v>
      </c>
      <c r="W90" s="137">
        <v>345</v>
      </c>
      <c r="X90" s="137">
        <v>69</v>
      </c>
      <c r="Y90" s="137">
        <v>70</v>
      </c>
      <c r="Z90" s="137"/>
      <c r="AA90" s="137"/>
      <c r="AB90" s="137"/>
      <c r="AC90" s="137"/>
      <c r="AF90" s="27"/>
    </row>
    <row r="91" spans="1:32">
      <c r="A91" s="135" t="s">
        <v>201</v>
      </c>
      <c r="B91" s="135" t="s">
        <v>202</v>
      </c>
      <c r="C91" s="135" t="s">
        <v>245</v>
      </c>
      <c r="D91" s="135" t="s">
        <v>246</v>
      </c>
      <c r="E91" s="135" t="s">
        <v>245</v>
      </c>
      <c r="F91" s="135" t="s">
        <v>245</v>
      </c>
      <c r="G91" s="135" t="s">
        <v>247</v>
      </c>
      <c r="H91" s="135" t="s">
        <v>34</v>
      </c>
      <c r="I91" s="135" t="s">
        <v>35</v>
      </c>
      <c r="J91" s="135" t="s">
        <v>54</v>
      </c>
      <c r="K91" s="135"/>
      <c r="L91" s="135" t="s">
        <v>37</v>
      </c>
      <c r="M91" s="135" t="s">
        <v>38</v>
      </c>
      <c r="N91" s="136">
        <v>18966</v>
      </c>
      <c r="O91" s="136">
        <v>3161</v>
      </c>
      <c r="P91" s="137">
        <v>9712</v>
      </c>
      <c r="Q91" s="137">
        <v>9254</v>
      </c>
      <c r="R91" s="137">
        <v>1733</v>
      </c>
      <c r="S91" s="137">
        <v>1726</v>
      </c>
      <c r="T91" s="137">
        <v>3679</v>
      </c>
      <c r="U91" s="137">
        <v>3460</v>
      </c>
      <c r="V91" s="137">
        <v>3623</v>
      </c>
      <c r="W91" s="137">
        <v>3186</v>
      </c>
      <c r="X91" s="137">
        <v>677</v>
      </c>
      <c r="Y91" s="137">
        <v>882</v>
      </c>
      <c r="Z91" s="137"/>
      <c r="AA91" s="137"/>
      <c r="AB91" s="137"/>
      <c r="AC91" s="137"/>
      <c r="AF91" s="27"/>
    </row>
    <row r="92" spans="1:32">
      <c r="A92" s="135" t="s">
        <v>248</v>
      </c>
      <c r="B92" s="135" t="s">
        <v>249</v>
      </c>
      <c r="C92" s="135" t="s">
        <v>250</v>
      </c>
      <c r="D92" s="135" t="s">
        <v>251</v>
      </c>
      <c r="E92" s="135" t="s">
        <v>252</v>
      </c>
      <c r="F92" s="135" t="s">
        <v>253</v>
      </c>
      <c r="G92" s="135"/>
      <c r="H92" s="135" t="s">
        <v>34</v>
      </c>
      <c r="I92" s="135" t="s">
        <v>47</v>
      </c>
      <c r="J92" s="135" t="s">
        <v>48</v>
      </c>
      <c r="K92" s="135"/>
      <c r="L92" s="135" t="s">
        <v>48</v>
      </c>
      <c r="M92" s="135" t="s">
        <v>48</v>
      </c>
      <c r="N92" s="136">
        <v>1002</v>
      </c>
      <c r="O92" s="136">
        <v>413</v>
      </c>
      <c r="P92" s="137">
        <v>551</v>
      </c>
      <c r="Q92" s="137">
        <v>451</v>
      </c>
      <c r="R92" s="137">
        <v>81</v>
      </c>
      <c r="S92" s="137">
        <v>80</v>
      </c>
      <c r="T92" s="137">
        <v>214</v>
      </c>
      <c r="U92" s="137">
        <v>195</v>
      </c>
      <c r="V92" s="137">
        <v>210</v>
      </c>
      <c r="W92" s="137">
        <v>153</v>
      </c>
      <c r="X92" s="137">
        <v>46</v>
      </c>
      <c r="Y92" s="137">
        <v>23</v>
      </c>
      <c r="Z92" s="137"/>
      <c r="AA92" s="137"/>
      <c r="AB92" s="137"/>
      <c r="AC92" s="137"/>
      <c r="AF92" s="27"/>
    </row>
    <row r="93" spans="1:32">
      <c r="A93" s="135" t="s">
        <v>248</v>
      </c>
      <c r="B93" s="135" t="s">
        <v>249</v>
      </c>
      <c r="C93" s="135" t="s">
        <v>250</v>
      </c>
      <c r="D93" s="135" t="s">
        <v>251</v>
      </c>
      <c r="E93" s="135" t="s">
        <v>254</v>
      </c>
      <c r="F93" s="135" t="s">
        <v>255</v>
      </c>
      <c r="G93" s="135"/>
      <c r="H93" s="135" t="s">
        <v>34</v>
      </c>
      <c r="I93" s="135" t="s">
        <v>47</v>
      </c>
      <c r="J93" s="135" t="s">
        <v>48</v>
      </c>
      <c r="K93" s="135"/>
      <c r="L93" s="135" t="s">
        <v>48</v>
      </c>
      <c r="M93" s="135" t="s">
        <v>48</v>
      </c>
      <c r="N93" s="136">
        <v>984</v>
      </c>
      <c r="O93" s="136">
        <v>193</v>
      </c>
      <c r="P93" s="137">
        <v>541</v>
      </c>
      <c r="Q93" s="137">
        <v>443</v>
      </c>
      <c r="R93" s="137">
        <v>80</v>
      </c>
      <c r="S93" s="137">
        <v>79</v>
      </c>
      <c r="T93" s="137">
        <v>209</v>
      </c>
      <c r="U93" s="137">
        <v>191</v>
      </c>
      <c r="V93" s="137">
        <v>207</v>
      </c>
      <c r="W93" s="137">
        <v>151</v>
      </c>
      <c r="X93" s="137">
        <v>45</v>
      </c>
      <c r="Y93" s="137">
        <v>22</v>
      </c>
      <c r="Z93" s="137"/>
      <c r="AA93" s="137"/>
      <c r="AB93" s="137"/>
      <c r="AC93" s="137"/>
      <c r="AF93" s="27"/>
    </row>
    <row r="94" spans="1:32">
      <c r="A94" s="135" t="s">
        <v>248</v>
      </c>
      <c r="B94" s="135" t="s">
        <v>249</v>
      </c>
      <c r="C94" s="135" t="s">
        <v>250</v>
      </c>
      <c r="D94" s="135" t="s">
        <v>251</v>
      </c>
      <c r="E94" s="135" t="s">
        <v>256</v>
      </c>
      <c r="F94" s="135" t="s">
        <v>257</v>
      </c>
      <c r="G94" s="135"/>
      <c r="H94" s="135" t="s">
        <v>34</v>
      </c>
      <c r="I94" s="135" t="s">
        <v>47</v>
      </c>
      <c r="J94" s="135" t="s">
        <v>48</v>
      </c>
      <c r="K94" s="135"/>
      <c r="L94" s="135" t="s">
        <v>48</v>
      </c>
      <c r="M94" s="135" t="s">
        <v>48</v>
      </c>
      <c r="N94" s="136">
        <v>103</v>
      </c>
      <c r="O94" s="136">
        <v>49</v>
      </c>
      <c r="P94" s="137">
        <v>57</v>
      </c>
      <c r="Q94" s="137">
        <v>46</v>
      </c>
      <c r="R94" s="137">
        <v>8</v>
      </c>
      <c r="S94" s="137">
        <v>8</v>
      </c>
      <c r="T94" s="137">
        <v>22</v>
      </c>
      <c r="U94" s="137">
        <v>20</v>
      </c>
      <c r="V94" s="137">
        <v>22</v>
      </c>
      <c r="W94" s="137">
        <v>16</v>
      </c>
      <c r="X94" s="137">
        <v>5</v>
      </c>
      <c r="Y94" s="137">
        <v>2</v>
      </c>
      <c r="Z94" s="137"/>
      <c r="AA94" s="137"/>
      <c r="AB94" s="137"/>
      <c r="AC94" s="137"/>
      <c r="AF94" s="27"/>
    </row>
    <row r="95" spans="1:32">
      <c r="A95" s="135" t="s">
        <v>248</v>
      </c>
      <c r="B95" s="135" t="s">
        <v>249</v>
      </c>
      <c r="C95" s="135" t="s">
        <v>258</v>
      </c>
      <c r="D95" s="135" t="s">
        <v>259</v>
      </c>
      <c r="E95" s="135" t="s">
        <v>260</v>
      </c>
      <c r="F95" s="135" t="s">
        <v>261</v>
      </c>
      <c r="G95" s="135"/>
      <c r="H95" s="135" t="s">
        <v>34</v>
      </c>
      <c r="I95" s="135" t="s">
        <v>47</v>
      </c>
      <c r="J95" s="135" t="s">
        <v>48</v>
      </c>
      <c r="K95" s="135"/>
      <c r="L95" s="135" t="s">
        <v>48</v>
      </c>
      <c r="M95" s="135" t="s">
        <v>48</v>
      </c>
      <c r="N95" s="136">
        <v>192</v>
      </c>
      <c r="O95" s="136">
        <v>37</v>
      </c>
      <c r="P95" s="137">
        <v>94</v>
      </c>
      <c r="Q95" s="137">
        <v>98</v>
      </c>
      <c r="R95" s="137">
        <v>15</v>
      </c>
      <c r="S95" s="137">
        <v>16</v>
      </c>
      <c r="T95" s="137">
        <v>35</v>
      </c>
      <c r="U95" s="137">
        <v>33</v>
      </c>
      <c r="V95" s="137">
        <v>35</v>
      </c>
      <c r="W95" s="137">
        <v>36</v>
      </c>
      <c r="X95" s="137">
        <v>9</v>
      </c>
      <c r="Y95" s="137">
        <v>13</v>
      </c>
      <c r="Z95" s="137"/>
      <c r="AA95" s="137"/>
      <c r="AB95" s="137"/>
      <c r="AC95" s="137"/>
      <c r="AF95" s="27"/>
    </row>
    <row r="96" spans="1:32">
      <c r="A96" s="135" t="s">
        <v>248</v>
      </c>
      <c r="B96" s="135" t="s">
        <v>249</v>
      </c>
      <c r="C96" s="135" t="s">
        <v>262</v>
      </c>
      <c r="D96" s="135" t="s">
        <v>263</v>
      </c>
      <c r="E96" s="135" t="s">
        <v>264</v>
      </c>
      <c r="F96" s="135" t="s">
        <v>265</v>
      </c>
      <c r="G96" s="135"/>
      <c r="H96" s="135" t="s">
        <v>34</v>
      </c>
      <c r="I96" s="135" t="s">
        <v>47</v>
      </c>
      <c r="J96" s="135" t="s">
        <v>48</v>
      </c>
      <c r="K96" s="135"/>
      <c r="L96" s="135" t="s">
        <v>48</v>
      </c>
      <c r="M96" s="135" t="s">
        <v>48</v>
      </c>
      <c r="N96" s="136">
        <v>675</v>
      </c>
      <c r="O96" s="136">
        <v>135</v>
      </c>
      <c r="P96" s="137">
        <v>348</v>
      </c>
      <c r="Q96" s="137">
        <v>327</v>
      </c>
      <c r="R96" s="137">
        <v>47</v>
      </c>
      <c r="S96" s="137">
        <v>56</v>
      </c>
      <c r="T96" s="137">
        <v>125</v>
      </c>
      <c r="U96" s="137">
        <v>133</v>
      </c>
      <c r="V96" s="137">
        <v>141</v>
      </c>
      <c r="W96" s="137">
        <v>125</v>
      </c>
      <c r="X96" s="137">
        <v>35</v>
      </c>
      <c r="Y96" s="137">
        <v>13</v>
      </c>
      <c r="Z96" s="137"/>
      <c r="AA96" s="137"/>
      <c r="AB96" s="137"/>
      <c r="AC96" s="137"/>
      <c r="AF96" s="27"/>
    </row>
    <row r="97" spans="1:32">
      <c r="A97" s="135" t="s">
        <v>248</v>
      </c>
      <c r="B97" s="135" t="s">
        <v>249</v>
      </c>
      <c r="C97" s="135" t="s">
        <v>266</v>
      </c>
      <c r="D97" s="135" t="s">
        <v>267</v>
      </c>
      <c r="E97" s="135" t="s">
        <v>268</v>
      </c>
      <c r="F97" s="135" t="s">
        <v>269</v>
      </c>
      <c r="G97" s="135"/>
      <c r="H97" s="135" t="s">
        <v>34</v>
      </c>
      <c r="I97" s="135" t="s">
        <v>47</v>
      </c>
      <c r="J97" s="135" t="s">
        <v>48</v>
      </c>
      <c r="K97" s="135"/>
      <c r="L97" s="135" t="s">
        <v>48</v>
      </c>
      <c r="M97" s="135" t="s">
        <v>48</v>
      </c>
      <c r="N97" s="136">
        <v>388</v>
      </c>
      <c r="O97" s="136">
        <v>76</v>
      </c>
      <c r="P97" s="137">
        <v>190</v>
      </c>
      <c r="Q97" s="137">
        <v>198</v>
      </c>
      <c r="R97" s="137">
        <v>33</v>
      </c>
      <c r="S97" s="137">
        <v>23</v>
      </c>
      <c r="T97" s="137">
        <v>78</v>
      </c>
      <c r="U97" s="137">
        <v>86</v>
      </c>
      <c r="V97" s="137">
        <v>67</v>
      </c>
      <c r="W97" s="137">
        <v>74</v>
      </c>
      <c r="X97" s="137">
        <v>12</v>
      </c>
      <c r="Y97" s="137">
        <v>15</v>
      </c>
      <c r="Z97" s="137"/>
      <c r="AA97" s="137"/>
      <c r="AB97" s="137"/>
      <c r="AC97" s="137"/>
      <c r="AF97" s="27"/>
    </row>
    <row r="98" spans="1:32">
      <c r="A98" s="135" t="s">
        <v>248</v>
      </c>
      <c r="B98" s="135" t="s">
        <v>249</v>
      </c>
      <c r="C98" s="135" t="s">
        <v>266</v>
      </c>
      <c r="D98" s="135" t="s">
        <v>267</v>
      </c>
      <c r="E98" s="135" t="s">
        <v>268</v>
      </c>
      <c r="F98" s="135" t="s">
        <v>270</v>
      </c>
      <c r="G98" s="135"/>
      <c r="H98" s="135" t="s">
        <v>34</v>
      </c>
      <c r="I98" s="135" t="s">
        <v>47</v>
      </c>
      <c r="J98" s="135" t="s">
        <v>48</v>
      </c>
      <c r="K98" s="135"/>
      <c r="L98" s="135" t="s">
        <v>48</v>
      </c>
      <c r="M98" s="135" t="s">
        <v>48</v>
      </c>
      <c r="N98" s="136">
        <v>1221</v>
      </c>
      <c r="O98" s="136">
        <v>218</v>
      </c>
      <c r="P98" s="137">
        <v>599</v>
      </c>
      <c r="Q98" s="137">
        <v>622</v>
      </c>
      <c r="R98" s="137">
        <v>103</v>
      </c>
      <c r="S98" s="137">
        <v>73</v>
      </c>
      <c r="T98" s="137">
        <v>248</v>
      </c>
      <c r="U98" s="137">
        <v>267</v>
      </c>
      <c r="V98" s="137">
        <v>210</v>
      </c>
      <c r="W98" s="137">
        <v>233</v>
      </c>
      <c r="X98" s="137">
        <v>38</v>
      </c>
      <c r="Y98" s="137">
        <v>49</v>
      </c>
      <c r="Z98" s="137"/>
      <c r="AA98" s="137"/>
      <c r="AB98" s="137"/>
      <c r="AC98" s="137"/>
      <c r="AF98" s="27"/>
    </row>
    <row r="99" spans="1:32">
      <c r="A99" s="135" t="s">
        <v>248</v>
      </c>
      <c r="B99" s="135" t="s">
        <v>249</v>
      </c>
      <c r="C99" s="135" t="s">
        <v>271</v>
      </c>
      <c r="D99" s="135" t="s">
        <v>272</v>
      </c>
      <c r="E99" s="135" t="s">
        <v>273</v>
      </c>
      <c r="F99" s="135" t="s">
        <v>274</v>
      </c>
      <c r="G99" s="135" t="s">
        <v>275</v>
      </c>
      <c r="H99" s="135" t="s">
        <v>34</v>
      </c>
      <c r="I99" s="135" t="s">
        <v>47</v>
      </c>
      <c r="J99" s="135" t="s">
        <v>48</v>
      </c>
      <c r="K99" s="135"/>
      <c r="L99" s="135" t="s">
        <v>48</v>
      </c>
      <c r="M99" s="135" t="s">
        <v>385</v>
      </c>
      <c r="N99" s="136">
        <v>5795</v>
      </c>
      <c r="O99" s="136">
        <v>1159</v>
      </c>
      <c r="P99" s="137">
        <v>2749</v>
      </c>
      <c r="Q99" s="137">
        <v>3046</v>
      </c>
      <c r="R99" s="137">
        <v>505</v>
      </c>
      <c r="S99" s="137">
        <v>632</v>
      </c>
      <c r="T99" s="137">
        <v>1145</v>
      </c>
      <c r="U99" s="137">
        <v>1141</v>
      </c>
      <c r="V99" s="137">
        <v>974</v>
      </c>
      <c r="W99" s="137">
        <v>1130</v>
      </c>
      <c r="X99" s="137">
        <v>125</v>
      </c>
      <c r="Y99" s="137">
        <v>143</v>
      </c>
      <c r="Z99" s="137"/>
      <c r="AA99" s="137"/>
      <c r="AB99" s="137"/>
      <c r="AC99" s="137"/>
      <c r="AF99" s="27"/>
    </row>
    <row r="100" spans="1:32">
      <c r="A100" s="135" t="s">
        <v>248</v>
      </c>
      <c r="B100" s="135" t="s">
        <v>249</v>
      </c>
      <c r="C100" s="135" t="s">
        <v>271</v>
      </c>
      <c r="D100" s="135" t="s">
        <v>272</v>
      </c>
      <c r="E100" s="135" t="s">
        <v>276</v>
      </c>
      <c r="F100" s="135" t="s">
        <v>276</v>
      </c>
      <c r="G100" s="135" t="s">
        <v>277</v>
      </c>
      <c r="H100" s="135" t="s">
        <v>34</v>
      </c>
      <c r="I100" s="135" t="s">
        <v>47</v>
      </c>
      <c r="J100" s="135" t="s">
        <v>48</v>
      </c>
      <c r="K100" s="135"/>
      <c r="L100" s="135" t="s">
        <v>48</v>
      </c>
      <c r="M100" s="135" t="s">
        <v>385</v>
      </c>
      <c r="N100" s="136">
        <v>3653</v>
      </c>
      <c r="O100" s="136">
        <v>741</v>
      </c>
      <c r="P100" s="137">
        <v>1733</v>
      </c>
      <c r="Q100" s="137">
        <v>1920</v>
      </c>
      <c r="R100" s="137">
        <v>318</v>
      </c>
      <c r="S100" s="137">
        <v>398</v>
      </c>
      <c r="T100" s="137">
        <v>722</v>
      </c>
      <c r="U100" s="137">
        <v>720</v>
      </c>
      <c r="V100" s="137">
        <v>614</v>
      </c>
      <c r="W100" s="137">
        <v>712</v>
      </c>
      <c r="X100" s="137">
        <v>79</v>
      </c>
      <c r="Y100" s="137">
        <v>90</v>
      </c>
      <c r="Z100" s="137">
        <v>68</v>
      </c>
      <c r="AA100" s="137">
        <v>24</v>
      </c>
      <c r="AB100" s="137"/>
      <c r="AC100" s="137"/>
      <c r="AF100" s="27"/>
    </row>
    <row r="101" spans="1:32">
      <c r="A101" s="135" t="s">
        <v>248</v>
      </c>
      <c r="B101" s="135" t="s">
        <v>249</v>
      </c>
      <c r="C101" s="135" t="s">
        <v>271</v>
      </c>
      <c r="D101" s="135" t="s">
        <v>272</v>
      </c>
      <c r="E101" s="135" t="s">
        <v>273</v>
      </c>
      <c r="F101" s="135" t="s">
        <v>278</v>
      </c>
      <c r="G101" s="135"/>
      <c r="H101" s="135" t="s">
        <v>34</v>
      </c>
      <c r="I101" s="135" t="s">
        <v>47</v>
      </c>
      <c r="J101" s="135" t="s">
        <v>48</v>
      </c>
      <c r="K101" s="135"/>
      <c r="L101" s="135" t="s">
        <v>48</v>
      </c>
      <c r="M101" s="135" t="s">
        <v>48</v>
      </c>
      <c r="N101" s="136">
        <v>1768</v>
      </c>
      <c r="O101" s="136">
        <v>340</v>
      </c>
      <c r="P101" s="137">
        <v>839</v>
      </c>
      <c r="Q101" s="137">
        <v>929</v>
      </c>
      <c r="R101" s="137">
        <v>154</v>
      </c>
      <c r="S101" s="137">
        <v>193</v>
      </c>
      <c r="T101" s="137">
        <v>350</v>
      </c>
      <c r="U101" s="137">
        <v>348</v>
      </c>
      <c r="V101" s="137">
        <v>297</v>
      </c>
      <c r="W101" s="137">
        <v>345</v>
      </c>
      <c r="X101" s="137">
        <v>38</v>
      </c>
      <c r="Y101" s="137">
        <v>43</v>
      </c>
      <c r="Z101" s="137"/>
      <c r="AA101" s="137"/>
      <c r="AB101" s="137"/>
      <c r="AC101" s="137"/>
      <c r="AF101" s="27"/>
    </row>
    <row r="102" spans="1:32">
      <c r="A102" s="135" t="s">
        <v>248</v>
      </c>
      <c r="B102" s="135" t="s">
        <v>249</v>
      </c>
      <c r="C102" s="135" t="s">
        <v>271</v>
      </c>
      <c r="D102" s="135" t="s">
        <v>272</v>
      </c>
      <c r="E102" s="135" t="s">
        <v>279</v>
      </c>
      <c r="F102" s="135" t="s">
        <v>280</v>
      </c>
      <c r="G102" s="135" t="s">
        <v>281</v>
      </c>
      <c r="H102" s="135" t="s">
        <v>34</v>
      </c>
      <c r="I102" s="135" t="s">
        <v>47</v>
      </c>
      <c r="J102" s="135" t="s">
        <v>48</v>
      </c>
      <c r="K102" s="135"/>
      <c r="L102" s="135" t="s">
        <v>48</v>
      </c>
      <c r="M102" s="135" t="s">
        <v>385</v>
      </c>
      <c r="N102" s="136">
        <v>9087</v>
      </c>
      <c r="O102" s="136">
        <v>1829</v>
      </c>
      <c r="P102" s="137">
        <v>4311</v>
      </c>
      <c r="Q102" s="137">
        <v>4776</v>
      </c>
      <c r="R102" s="137">
        <v>791</v>
      </c>
      <c r="S102" s="137">
        <v>990</v>
      </c>
      <c r="T102" s="137">
        <v>1797</v>
      </c>
      <c r="U102" s="137">
        <v>1790</v>
      </c>
      <c r="V102" s="137">
        <v>1527</v>
      </c>
      <c r="W102" s="137">
        <v>1772</v>
      </c>
      <c r="X102" s="137">
        <v>196</v>
      </c>
      <c r="Y102" s="137">
        <v>224</v>
      </c>
      <c r="Z102" s="137">
        <v>87</v>
      </c>
      <c r="AA102" s="137">
        <v>29</v>
      </c>
      <c r="AB102" s="137"/>
      <c r="AC102" s="137"/>
      <c r="AF102" s="27"/>
    </row>
    <row r="103" spans="1:32">
      <c r="A103" s="135" t="s">
        <v>248</v>
      </c>
      <c r="B103" s="135" t="s">
        <v>249</v>
      </c>
      <c r="C103" s="135" t="s">
        <v>271</v>
      </c>
      <c r="D103" s="135" t="s">
        <v>272</v>
      </c>
      <c r="E103" s="135" t="s">
        <v>276</v>
      </c>
      <c r="F103" s="135" t="s">
        <v>282</v>
      </c>
      <c r="G103" s="135"/>
      <c r="H103" s="135" t="s">
        <v>34</v>
      </c>
      <c r="I103" s="135" t="s">
        <v>47</v>
      </c>
      <c r="J103" s="135" t="s">
        <v>48</v>
      </c>
      <c r="K103" s="135"/>
      <c r="L103" s="135" t="s">
        <v>48</v>
      </c>
      <c r="M103" s="135" t="s">
        <v>385</v>
      </c>
      <c r="N103" s="136">
        <v>5506</v>
      </c>
      <c r="O103" s="136">
        <v>1110</v>
      </c>
      <c r="P103" s="137">
        <v>2612</v>
      </c>
      <c r="Q103" s="137">
        <v>2894</v>
      </c>
      <c r="R103" s="137">
        <v>480</v>
      </c>
      <c r="S103" s="137">
        <v>600</v>
      </c>
      <c r="T103" s="137">
        <v>1088</v>
      </c>
      <c r="U103" s="137">
        <v>1085</v>
      </c>
      <c r="V103" s="137">
        <v>925</v>
      </c>
      <c r="W103" s="137">
        <v>1074</v>
      </c>
      <c r="X103" s="137">
        <v>119</v>
      </c>
      <c r="Y103" s="137">
        <v>135</v>
      </c>
      <c r="Z103" s="137">
        <v>91</v>
      </c>
      <c r="AA103" s="137">
        <v>27</v>
      </c>
      <c r="AB103" s="137"/>
      <c r="AC103" s="137"/>
      <c r="AF103" s="27"/>
    </row>
    <row r="104" spans="1:32">
      <c r="A104" s="135" t="s">
        <v>248</v>
      </c>
      <c r="B104" s="135" t="s">
        <v>249</v>
      </c>
      <c r="C104" s="135" t="s">
        <v>271</v>
      </c>
      <c r="D104" s="135" t="s">
        <v>272</v>
      </c>
      <c r="E104" s="135" t="s">
        <v>283</v>
      </c>
      <c r="F104" s="135" t="s">
        <v>284</v>
      </c>
      <c r="G104" s="135"/>
      <c r="H104" s="135" t="s">
        <v>34</v>
      </c>
      <c r="I104" s="135" t="s">
        <v>47</v>
      </c>
      <c r="J104" s="135" t="s">
        <v>48</v>
      </c>
      <c r="K104" s="135"/>
      <c r="L104" s="135" t="s">
        <v>48</v>
      </c>
      <c r="M104" s="135" t="s">
        <v>48</v>
      </c>
      <c r="N104" s="136">
        <v>3798</v>
      </c>
      <c r="O104" s="136">
        <v>870</v>
      </c>
      <c r="P104" s="137">
        <v>1802</v>
      </c>
      <c r="Q104" s="137">
        <v>1996</v>
      </c>
      <c r="R104" s="137">
        <v>331</v>
      </c>
      <c r="S104" s="137">
        <v>414</v>
      </c>
      <c r="T104" s="137">
        <v>751</v>
      </c>
      <c r="U104" s="137">
        <v>748</v>
      </c>
      <c r="V104" s="137">
        <v>638</v>
      </c>
      <c r="W104" s="137">
        <v>741</v>
      </c>
      <c r="X104" s="137">
        <v>82</v>
      </c>
      <c r="Y104" s="137">
        <v>93</v>
      </c>
      <c r="Z104" s="137"/>
      <c r="AA104" s="137"/>
      <c r="AB104" s="137"/>
      <c r="AC104" s="137"/>
      <c r="AF104" s="27"/>
    </row>
    <row r="105" spans="1:32">
      <c r="A105" s="135" t="s">
        <v>248</v>
      </c>
      <c r="B105" s="135" t="s">
        <v>249</v>
      </c>
      <c r="C105" s="135" t="s">
        <v>271</v>
      </c>
      <c r="D105" s="135" t="s">
        <v>272</v>
      </c>
      <c r="E105" s="135" t="s">
        <v>273</v>
      </c>
      <c r="F105" s="135" t="s">
        <v>285</v>
      </c>
      <c r="G105" s="135" t="s">
        <v>286</v>
      </c>
      <c r="H105" s="135" t="s">
        <v>34</v>
      </c>
      <c r="I105" s="135" t="s">
        <v>47</v>
      </c>
      <c r="J105" s="135" t="s">
        <v>48</v>
      </c>
      <c r="K105" s="135"/>
      <c r="L105" s="135" t="s">
        <v>48</v>
      </c>
      <c r="M105" s="135" t="s">
        <v>385</v>
      </c>
      <c r="N105" s="136">
        <v>15153</v>
      </c>
      <c r="O105" s="136">
        <v>3037</v>
      </c>
      <c r="P105" s="137">
        <v>7189</v>
      </c>
      <c r="Q105" s="137">
        <v>7964</v>
      </c>
      <c r="R105" s="137">
        <v>1320</v>
      </c>
      <c r="S105" s="137">
        <v>1652</v>
      </c>
      <c r="T105" s="137">
        <v>2996</v>
      </c>
      <c r="U105" s="137">
        <v>2984</v>
      </c>
      <c r="V105" s="137">
        <v>2546</v>
      </c>
      <c r="W105" s="137">
        <v>2955</v>
      </c>
      <c r="X105" s="137">
        <v>327</v>
      </c>
      <c r="Y105" s="137">
        <v>373</v>
      </c>
      <c r="Z105" s="137">
        <v>58</v>
      </c>
      <c r="AA105" s="137">
        <v>18</v>
      </c>
      <c r="AB105" s="137"/>
      <c r="AC105" s="137"/>
      <c r="AF105" s="27"/>
    </row>
    <row r="106" spans="1:32">
      <c r="A106" s="135" t="s">
        <v>248</v>
      </c>
      <c r="B106" s="135" t="s">
        <v>249</v>
      </c>
      <c r="C106" s="135" t="s">
        <v>271</v>
      </c>
      <c r="D106" s="135" t="s">
        <v>272</v>
      </c>
      <c r="E106" s="135" t="s">
        <v>279</v>
      </c>
      <c r="F106" s="135" t="s">
        <v>287</v>
      </c>
      <c r="G106" s="135" t="s">
        <v>288</v>
      </c>
      <c r="H106" s="135" t="s">
        <v>34</v>
      </c>
      <c r="I106" s="135" t="s">
        <v>47</v>
      </c>
      <c r="J106" s="135" t="s">
        <v>48</v>
      </c>
      <c r="K106" s="135"/>
      <c r="L106" s="135" t="s">
        <v>48</v>
      </c>
      <c r="M106" s="135" t="s">
        <v>385</v>
      </c>
      <c r="N106" s="136">
        <v>26723</v>
      </c>
      <c r="O106" s="136">
        <v>5353</v>
      </c>
      <c r="P106" s="137">
        <v>12677</v>
      </c>
      <c r="Q106" s="137">
        <v>14046</v>
      </c>
      <c r="R106" s="137">
        <v>2328</v>
      </c>
      <c r="S106" s="137">
        <v>2913</v>
      </c>
      <c r="T106" s="137">
        <v>5283</v>
      </c>
      <c r="U106" s="137">
        <v>5265</v>
      </c>
      <c r="V106" s="137">
        <v>4489</v>
      </c>
      <c r="W106" s="137">
        <v>5211</v>
      </c>
      <c r="X106" s="137">
        <v>577</v>
      </c>
      <c r="Y106" s="137">
        <v>657</v>
      </c>
      <c r="Z106" s="137">
        <v>63</v>
      </c>
      <c r="AA106" s="137">
        <v>21</v>
      </c>
      <c r="AB106" s="137"/>
      <c r="AC106" s="137"/>
      <c r="AF106" s="27"/>
    </row>
    <row r="107" spans="1:32">
      <c r="A107" s="135" t="s">
        <v>248</v>
      </c>
      <c r="B107" s="135" t="s">
        <v>249</v>
      </c>
      <c r="C107" s="135" t="s">
        <v>271</v>
      </c>
      <c r="D107" s="135" t="s">
        <v>272</v>
      </c>
      <c r="E107" s="135" t="s">
        <v>276</v>
      </c>
      <c r="F107" s="135" t="s">
        <v>289</v>
      </c>
      <c r="G107" s="135"/>
      <c r="H107" s="135" t="s">
        <v>34</v>
      </c>
      <c r="I107" s="135" t="s">
        <v>47</v>
      </c>
      <c r="J107" s="135" t="s">
        <v>48</v>
      </c>
      <c r="K107" s="135"/>
      <c r="L107" s="135" t="s">
        <v>48</v>
      </c>
      <c r="M107" s="135" t="s">
        <v>48</v>
      </c>
      <c r="N107" s="136">
        <v>2831</v>
      </c>
      <c r="O107" s="136">
        <v>555</v>
      </c>
      <c r="P107" s="137">
        <v>1343</v>
      </c>
      <c r="Q107" s="137">
        <v>1488</v>
      </c>
      <c r="R107" s="137">
        <v>247</v>
      </c>
      <c r="S107" s="137">
        <v>309</v>
      </c>
      <c r="T107" s="137">
        <v>559</v>
      </c>
      <c r="U107" s="137">
        <v>557</v>
      </c>
      <c r="V107" s="137">
        <v>476</v>
      </c>
      <c r="W107" s="137">
        <v>552</v>
      </c>
      <c r="X107" s="137">
        <v>61</v>
      </c>
      <c r="Y107" s="137">
        <v>70</v>
      </c>
      <c r="Z107" s="137"/>
      <c r="AA107" s="137"/>
      <c r="AB107" s="137"/>
      <c r="AC107" s="137"/>
      <c r="AF107" s="27"/>
    </row>
    <row r="108" spans="1:32">
      <c r="A108" s="135" t="s">
        <v>248</v>
      </c>
      <c r="B108" s="135" t="s">
        <v>249</v>
      </c>
      <c r="C108" s="135" t="s">
        <v>271</v>
      </c>
      <c r="D108" s="135" t="s">
        <v>272</v>
      </c>
      <c r="E108" s="135" t="s">
        <v>279</v>
      </c>
      <c r="F108" s="135" t="s">
        <v>279</v>
      </c>
      <c r="G108" s="135"/>
      <c r="H108" s="135" t="s">
        <v>34</v>
      </c>
      <c r="I108" s="135" t="s">
        <v>47</v>
      </c>
      <c r="J108" s="135" t="s">
        <v>48</v>
      </c>
      <c r="K108" s="135"/>
      <c r="L108" s="135" t="s">
        <v>48</v>
      </c>
      <c r="M108" s="135" t="s">
        <v>48</v>
      </c>
      <c r="N108" s="136">
        <v>196</v>
      </c>
      <c r="O108" s="136">
        <v>35</v>
      </c>
      <c r="P108" s="137">
        <v>93</v>
      </c>
      <c r="Q108" s="137">
        <v>103</v>
      </c>
      <c r="R108" s="137">
        <v>17</v>
      </c>
      <c r="S108" s="137">
        <v>21</v>
      </c>
      <c r="T108" s="137">
        <v>39</v>
      </c>
      <c r="U108" s="137">
        <v>39</v>
      </c>
      <c r="V108" s="137">
        <v>33</v>
      </c>
      <c r="W108" s="137">
        <v>38</v>
      </c>
      <c r="X108" s="137">
        <v>4</v>
      </c>
      <c r="Y108" s="137">
        <v>5</v>
      </c>
      <c r="Z108" s="137"/>
      <c r="AA108" s="137"/>
      <c r="AB108" s="137"/>
      <c r="AC108" s="137"/>
      <c r="AF108" s="27"/>
    </row>
    <row r="109" spans="1:32">
      <c r="A109" s="135" t="s">
        <v>248</v>
      </c>
      <c r="B109" s="135" t="s">
        <v>249</v>
      </c>
      <c r="C109" s="135" t="s">
        <v>271</v>
      </c>
      <c r="D109" s="135" t="s">
        <v>272</v>
      </c>
      <c r="E109" s="135" t="s">
        <v>290</v>
      </c>
      <c r="F109" s="135" t="s">
        <v>291</v>
      </c>
      <c r="G109" s="135"/>
      <c r="H109" s="135" t="s">
        <v>34</v>
      </c>
      <c r="I109" s="135" t="s">
        <v>47</v>
      </c>
      <c r="J109" s="135" t="s">
        <v>48</v>
      </c>
      <c r="K109" s="135"/>
      <c r="L109" s="135" t="s">
        <v>48</v>
      </c>
      <c r="M109" s="135" t="s">
        <v>48</v>
      </c>
      <c r="N109" s="136">
        <v>1347</v>
      </c>
      <c r="O109" s="136">
        <v>719</v>
      </c>
      <c r="P109" s="137">
        <v>639</v>
      </c>
      <c r="Q109" s="137">
        <v>708</v>
      </c>
      <c r="R109" s="137">
        <v>117</v>
      </c>
      <c r="S109" s="137">
        <v>147</v>
      </c>
      <c r="T109" s="137">
        <v>267</v>
      </c>
      <c r="U109" s="137">
        <v>265</v>
      </c>
      <c r="V109" s="137">
        <v>226</v>
      </c>
      <c r="W109" s="137">
        <v>263</v>
      </c>
      <c r="X109" s="137">
        <v>29</v>
      </c>
      <c r="Y109" s="137">
        <v>33</v>
      </c>
      <c r="Z109" s="137"/>
      <c r="AA109" s="137"/>
      <c r="AB109" s="137"/>
      <c r="AC109" s="137"/>
      <c r="AF109" s="27"/>
    </row>
    <row r="110" spans="1:32">
      <c r="A110" s="135" t="s">
        <v>292</v>
      </c>
      <c r="B110" s="135" t="s">
        <v>293</v>
      </c>
      <c r="C110" s="135" t="s">
        <v>295</v>
      </c>
      <c r="D110" s="135" t="s">
        <v>296</v>
      </c>
      <c r="E110" s="135" t="s">
        <v>297</v>
      </c>
      <c r="F110" s="135" t="s">
        <v>298</v>
      </c>
      <c r="G110" s="135" t="s">
        <v>299</v>
      </c>
      <c r="H110" s="135" t="s">
        <v>41</v>
      </c>
      <c r="I110" s="135" t="s">
        <v>35</v>
      </c>
      <c r="J110" s="135" t="s">
        <v>84</v>
      </c>
      <c r="K110" s="135"/>
      <c r="L110" s="135" t="s">
        <v>44</v>
      </c>
      <c r="M110" s="135" t="s">
        <v>38</v>
      </c>
      <c r="N110" s="136">
        <v>2996</v>
      </c>
      <c r="O110" s="136">
        <v>736</v>
      </c>
      <c r="P110" s="137">
        <v>1402</v>
      </c>
      <c r="Q110" s="137">
        <v>1594</v>
      </c>
      <c r="R110" s="137">
        <v>177</v>
      </c>
      <c r="S110" s="137">
        <v>257</v>
      </c>
      <c r="T110" s="137">
        <v>518</v>
      </c>
      <c r="U110" s="137">
        <v>550</v>
      </c>
      <c r="V110" s="137">
        <v>545</v>
      </c>
      <c r="W110" s="137">
        <v>686</v>
      </c>
      <c r="X110" s="137">
        <v>162</v>
      </c>
      <c r="Y110" s="137">
        <v>101</v>
      </c>
      <c r="Z110" s="137"/>
      <c r="AA110" s="137"/>
      <c r="AB110" s="137"/>
      <c r="AC110" s="137"/>
      <c r="AF110" s="27"/>
    </row>
    <row r="111" spans="1:32">
      <c r="A111" s="135" t="s">
        <v>292</v>
      </c>
      <c r="B111" s="135" t="s">
        <v>293</v>
      </c>
      <c r="C111" s="135" t="s">
        <v>295</v>
      </c>
      <c r="D111" s="135" t="s">
        <v>296</v>
      </c>
      <c r="E111" s="135" t="s">
        <v>300</v>
      </c>
      <c r="F111" s="135" t="s">
        <v>301</v>
      </c>
      <c r="G111" s="135" t="s">
        <v>302</v>
      </c>
      <c r="H111" s="135" t="s">
        <v>46</v>
      </c>
      <c r="I111" s="135" t="s">
        <v>35</v>
      </c>
      <c r="J111" s="135" t="s">
        <v>84</v>
      </c>
      <c r="K111" s="135"/>
      <c r="L111" s="135" t="s">
        <v>44</v>
      </c>
      <c r="M111" s="135" t="s">
        <v>38</v>
      </c>
      <c r="N111" s="136">
        <v>7000</v>
      </c>
      <c r="O111" s="136">
        <v>1726</v>
      </c>
      <c r="P111" s="137">
        <v>3277</v>
      </c>
      <c r="Q111" s="137">
        <v>3723</v>
      </c>
      <c r="R111" s="137">
        <v>413</v>
      </c>
      <c r="S111" s="137">
        <v>601</v>
      </c>
      <c r="T111" s="137">
        <v>1211</v>
      </c>
      <c r="U111" s="137">
        <v>1285</v>
      </c>
      <c r="V111" s="137">
        <v>1274</v>
      </c>
      <c r="W111" s="137">
        <v>1602</v>
      </c>
      <c r="X111" s="137">
        <v>379</v>
      </c>
      <c r="Y111" s="137">
        <v>235</v>
      </c>
      <c r="Z111" s="137"/>
      <c r="AA111" s="137"/>
      <c r="AB111" s="137"/>
      <c r="AC111" s="137"/>
      <c r="AF111" s="27"/>
    </row>
    <row r="112" spans="1:32">
      <c r="A112" s="135" t="s">
        <v>303</v>
      </c>
      <c r="B112" s="135" t="s">
        <v>304</v>
      </c>
      <c r="C112" s="135" t="s">
        <v>305</v>
      </c>
      <c r="D112" s="135" t="s">
        <v>306</v>
      </c>
      <c r="E112" s="135" t="s">
        <v>307</v>
      </c>
      <c r="F112" s="135" t="s">
        <v>307</v>
      </c>
      <c r="G112" s="135"/>
      <c r="H112" s="135" t="s">
        <v>34</v>
      </c>
      <c r="I112" s="135" t="s">
        <v>47</v>
      </c>
      <c r="J112" s="135" t="s">
        <v>42</v>
      </c>
      <c r="K112" s="135"/>
      <c r="L112" s="135" t="s">
        <v>48</v>
      </c>
      <c r="M112" s="135" t="s">
        <v>48</v>
      </c>
      <c r="N112" s="136">
        <v>1250</v>
      </c>
      <c r="O112" s="136">
        <v>250</v>
      </c>
      <c r="P112" s="137">
        <v>670</v>
      </c>
      <c r="Q112" s="137">
        <v>580</v>
      </c>
      <c r="R112" s="137">
        <v>111</v>
      </c>
      <c r="S112" s="137">
        <v>83</v>
      </c>
      <c r="T112" s="137">
        <v>259</v>
      </c>
      <c r="U112" s="137">
        <v>214</v>
      </c>
      <c r="V112" s="137">
        <v>278</v>
      </c>
      <c r="W112" s="137">
        <v>256</v>
      </c>
      <c r="X112" s="137">
        <v>22</v>
      </c>
      <c r="Y112" s="137">
        <v>27</v>
      </c>
      <c r="Z112" s="137"/>
      <c r="AA112" s="137"/>
      <c r="AB112" s="137"/>
      <c r="AC112" s="137"/>
      <c r="AF112" s="27"/>
    </row>
    <row r="113" spans="1:32">
      <c r="A113" s="135" t="s">
        <v>303</v>
      </c>
      <c r="B113" s="135" t="s">
        <v>304</v>
      </c>
      <c r="C113" s="135" t="s">
        <v>305</v>
      </c>
      <c r="D113" s="135" t="s">
        <v>306</v>
      </c>
      <c r="E113" s="135" t="s">
        <v>308</v>
      </c>
      <c r="F113" s="135" t="s">
        <v>308</v>
      </c>
      <c r="G113" s="135"/>
      <c r="H113" s="135" t="s">
        <v>34</v>
      </c>
      <c r="I113" s="135" t="s">
        <v>47</v>
      </c>
      <c r="J113" s="135" t="s">
        <v>42</v>
      </c>
      <c r="K113" s="135"/>
      <c r="L113" s="135" t="s">
        <v>48</v>
      </c>
      <c r="M113" s="135" t="s">
        <v>48</v>
      </c>
      <c r="N113" s="136">
        <v>545</v>
      </c>
      <c r="O113" s="136">
        <v>109</v>
      </c>
      <c r="P113" s="137">
        <v>292</v>
      </c>
      <c r="Q113" s="137">
        <v>253</v>
      </c>
      <c r="R113" s="137">
        <v>48</v>
      </c>
      <c r="S113" s="137">
        <v>36</v>
      </c>
      <c r="T113" s="137">
        <v>113</v>
      </c>
      <c r="U113" s="137">
        <v>93</v>
      </c>
      <c r="V113" s="137">
        <v>121</v>
      </c>
      <c r="W113" s="137">
        <v>112</v>
      </c>
      <c r="X113" s="137">
        <v>10</v>
      </c>
      <c r="Y113" s="137">
        <v>12</v>
      </c>
      <c r="Z113" s="137"/>
      <c r="AA113" s="137"/>
      <c r="AB113" s="137"/>
      <c r="AC113" s="137"/>
      <c r="AF113" s="27"/>
    </row>
    <row r="114" spans="1:32">
      <c r="A114" s="135" t="s">
        <v>303</v>
      </c>
      <c r="B114" s="135" t="s">
        <v>304</v>
      </c>
      <c r="C114" s="135" t="s">
        <v>305</v>
      </c>
      <c r="D114" s="135" t="s">
        <v>306</v>
      </c>
      <c r="E114" s="135" t="s">
        <v>309</v>
      </c>
      <c r="F114" s="135" t="s">
        <v>309</v>
      </c>
      <c r="G114" s="135"/>
      <c r="H114" s="135" t="s">
        <v>34</v>
      </c>
      <c r="I114" s="135" t="s">
        <v>47</v>
      </c>
      <c r="J114" s="135" t="s">
        <v>42</v>
      </c>
      <c r="K114" s="135"/>
      <c r="L114" s="135" t="s">
        <v>48</v>
      </c>
      <c r="M114" s="135" t="s">
        <v>48</v>
      </c>
      <c r="N114" s="136">
        <v>1125</v>
      </c>
      <c r="O114" s="136">
        <v>225</v>
      </c>
      <c r="P114" s="137">
        <v>603</v>
      </c>
      <c r="Q114" s="137">
        <v>522</v>
      </c>
      <c r="R114" s="137">
        <v>100</v>
      </c>
      <c r="S114" s="137">
        <v>74</v>
      </c>
      <c r="T114" s="137">
        <v>233</v>
      </c>
      <c r="U114" s="137">
        <v>192</v>
      </c>
      <c r="V114" s="137">
        <v>250</v>
      </c>
      <c r="W114" s="137">
        <v>231</v>
      </c>
      <c r="X114" s="137">
        <v>20</v>
      </c>
      <c r="Y114" s="137">
        <v>25</v>
      </c>
      <c r="Z114" s="137"/>
      <c r="AA114" s="137"/>
      <c r="AB114" s="137"/>
      <c r="AC114" s="137"/>
      <c r="AF114" s="27"/>
    </row>
    <row r="115" spans="1:32">
      <c r="A115" s="135" t="s">
        <v>303</v>
      </c>
      <c r="B115" s="135" t="s">
        <v>304</v>
      </c>
      <c r="C115" s="135" t="s">
        <v>305</v>
      </c>
      <c r="D115" s="135" t="s">
        <v>306</v>
      </c>
      <c r="E115" s="135" t="s">
        <v>310</v>
      </c>
      <c r="F115" s="135" t="s">
        <v>310</v>
      </c>
      <c r="G115" s="135"/>
      <c r="H115" s="135" t="s">
        <v>34</v>
      </c>
      <c r="I115" s="135" t="s">
        <v>47</v>
      </c>
      <c r="J115" s="135" t="s">
        <v>42</v>
      </c>
      <c r="K115" s="135"/>
      <c r="L115" s="135" t="s">
        <v>48</v>
      </c>
      <c r="M115" s="135" t="s">
        <v>48</v>
      </c>
      <c r="N115" s="136">
        <v>595</v>
      </c>
      <c r="O115" s="136">
        <v>119</v>
      </c>
      <c r="P115" s="137">
        <v>319</v>
      </c>
      <c r="Q115" s="137">
        <v>276</v>
      </c>
      <c r="R115" s="137">
        <v>53</v>
      </c>
      <c r="S115" s="137">
        <v>39</v>
      </c>
      <c r="T115" s="137">
        <v>123</v>
      </c>
      <c r="U115" s="137">
        <v>102</v>
      </c>
      <c r="V115" s="137">
        <v>133</v>
      </c>
      <c r="W115" s="137">
        <v>122</v>
      </c>
      <c r="X115" s="137">
        <v>10</v>
      </c>
      <c r="Y115" s="137">
        <v>13</v>
      </c>
      <c r="Z115" s="137"/>
      <c r="AA115" s="137"/>
      <c r="AB115" s="137"/>
      <c r="AC115" s="137"/>
      <c r="AF115" s="27"/>
    </row>
    <row r="116" spans="1:32">
      <c r="A116" s="135" t="s">
        <v>303</v>
      </c>
      <c r="B116" s="135" t="s">
        <v>304</v>
      </c>
      <c r="C116" s="135" t="s">
        <v>305</v>
      </c>
      <c r="D116" s="135" t="s">
        <v>306</v>
      </c>
      <c r="E116" s="135" t="s">
        <v>311</v>
      </c>
      <c r="F116" s="135" t="s">
        <v>312</v>
      </c>
      <c r="G116" s="135"/>
      <c r="H116" s="135" t="s">
        <v>34</v>
      </c>
      <c r="I116" s="135" t="s">
        <v>47</v>
      </c>
      <c r="J116" s="135" t="s">
        <v>42</v>
      </c>
      <c r="K116" s="135"/>
      <c r="L116" s="135" t="s">
        <v>48</v>
      </c>
      <c r="M116" s="135" t="s">
        <v>48</v>
      </c>
      <c r="N116" s="136">
        <v>4075</v>
      </c>
      <c r="O116" s="136">
        <v>815</v>
      </c>
      <c r="P116" s="137">
        <v>2185</v>
      </c>
      <c r="Q116" s="137">
        <v>1890</v>
      </c>
      <c r="R116" s="137">
        <v>361</v>
      </c>
      <c r="S116" s="137">
        <v>269</v>
      </c>
      <c r="T116" s="137">
        <v>844</v>
      </c>
      <c r="U116" s="137">
        <v>697</v>
      </c>
      <c r="V116" s="137">
        <v>908</v>
      </c>
      <c r="W116" s="137">
        <v>835</v>
      </c>
      <c r="X116" s="137">
        <v>72</v>
      </c>
      <c r="Y116" s="137">
        <v>89</v>
      </c>
      <c r="Z116" s="137"/>
      <c r="AA116" s="137"/>
      <c r="AB116" s="137"/>
      <c r="AC116" s="137"/>
      <c r="AF116" s="27"/>
    </row>
    <row r="117" spans="1:32">
      <c r="A117" s="135" t="s">
        <v>303</v>
      </c>
      <c r="B117" s="135" t="s">
        <v>304</v>
      </c>
      <c r="C117" s="135" t="s">
        <v>305</v>
      </c>
      <c r="D117" s="135" t="s">
        <v>306</v>
      </c>
      <c r="E117" s="135" t="s">
        <v>313</v>
      </c>
      <c r="F117" s="135" t="s">
        <v>313</v>
      </c>
      <c r="G117" s="135"/>
      <c r="H117" s="135" t="s">
        <v>34</v>
      </c>
      <c r="I117" s="135" t="s">
        <v>47</v>
      </c>
      <c r="J117" s="135" t="s">
        <v>42</v>
      </c>
      <c r="K117" s="135"/>
      <c r="L117" s="135" t="s">
        <v>48</v>
      </c>
      <c r="M117" s="135" t="s">
        <v>48</v>
      </c>
      <c r="N117" s="136">
        <v>435</v>
      </c>
      <c r="O117" s="136">
        <v>87</v>
      </c>
      <c r="P117" s="137">
        <v>233</v>
      </c>
      <c r="Q117" s="137">
        <v>202</v>
      </c>
      <c r="R117" s="137">
        <v>39</v>
      </c>
      <c r="S117" s="137">
        <v>29</v>
      </c>
      <c r="T117" s="137">
        <v>90</v>
      </c>
      <c r="U117" s="137">
        <v>74</v>
      </c>
      <c r="V117" s="137">
        <v>96</v>
      </c>
      <c r="W117" s="137">
        <v>90</v>
      </c>
      <c r="X117" s="137">
        <v>8</v>
      </c>
      <c r="Y117" s="137">
        <v>9</v>
      </c>
      <c r="Z117" s="137"/>
      <c r="AA117" s="137"/>
      <c r="AB117" s="137"/>
      <c r="AC117" s="137"/>
      <c r="AF117" s="27"/>
    </row>
    <row r="118" spans="1:32">
      <c r="A118" s="135" t="s">
        <v>303</v>
      </c>
      <c r="B118" s="135" t="s">
        <v>304</v>
      </c>
      <c r="C118" s="135" t="s">
        <v>305</v>
      </c>
      <c r="D118" s="135" t="s">
        <v>306</v>
      </c>
      <c r="E118" s="135" t="s">
        <v>311</v>
      </c>
      <c r="F118" s="135" t="s">
        <v>314</v>
      </c>
      <c r="G118" s="135"/>
      <c r="H118" s="135" t="s">
        <v>34</v>
      </c>
      <c r="I118" s="135" t="s">
        <v>47</v>
      </c>
      <c r="J118" s="135" t="s">
        <v>42</v>
      </c>
      <c r="K118" s="135"/>
      <c r="L118" s="135" t="s">
        <v>48</v>
      </c>
      <c r="M118" s="135" t="s">
        <v>48</v>
      </c>
      <c r="N118" s="136">
        <v>3635</v>
      </c>
      <c r="O118" s="136">
        <v>727</v>
      </c>
      <c r="P118" s="137">
        <v>1949</v>
      </c>
      <c r="Q118" s="137">
        <v>1686</v>
      </c>
      <c r="R118" s="137">
        <v>322</v>
      </c>
      <c r="S118" s="137">
        <v>240</v>
      </c>
      <c r="T118" s="137">
        <v>752</v>
      </c>
      <c r="U118" s="137">
        <v>622</v>
      </c>
      <c r="V118" s="137">
        <v>811</v>
      </c>
      <c r="W118" s="137">
        <v>745</v>
      </c>
      <c r="X118" s="137">
        <v>64</v>
      </c>
      <c r="Y118" s="137">
        <v>79</v>
      </c>
      <c r="Z118" s="137"/>
      <c r="AA118" s="137"/>
      <c r="AB118" s="137"/>
      <c r="AC118" s="137"/>
      <c r="AF118" s="27"/>
    </row>
    <row r="119" spans="1:32">
      <c r="A119" s="135" t="s">
        <v>303</v>
      </c>
      <c r="B119" s="135" t="s">
        <v>304</v>
      </c>
      <c r="C119" s="135" t="s">
        <v>315</v>
      </c>
      <c r="D119" s="135" t="s">
        <v>316</v>
      </c>
      <c r="E119" s="135" t="s">
        <v>317</v>
      </c>
      <c r="F119" s="135" t="s">
        <v>318</v>
      </c>
      <c r="G119" s="135"/>
      <c r="H119" s="135" t="s">
        <v>34</v>
      </c>
      <c r="I119" s="135" t="s">
        <v>47</v>
      </c>
      <c r="J119" s="135" t="s">
        <v>48</v>
      </c>
      <c r="K119" s="135"/>
      <c r="L119" s="135" t="s">
        <v>48</v>
      </c>
      <c r="M119" s="135" t="s">
        <v>48</v>
      </c>
      <c r="N119" s="136">
        <v>195</v>
      </c>
      <c r="O119" s="136">
        <v>39</v>
      </c>
      <c r="P119" s="137">
        <v>100</v>
      </c>
      <c r="Q119" s="137">
        <v>95</v>
      </c>
      <c r="R119" s="137">
        <v>21</v>
      </c>
      <c r="S119" s="137">
        <v>16</v>
      </c>
      <c r="T119" s="137">
        <v>39</v>
      </c>
      <c r="U119" s="137">
        <v>34</v>
      </c>
      <c r="V119" s="137">
        <v>34</v>
      </c>
      <c r="W119" s="137">
        <v>38</v>
      </c>
      <c r="X119" s="137">
        <v>6</v>
      </c>
      <c r="Y119" s="137">
        <v>7</v>
      </c>
      <c r="Z119" s="137"/>
      <c r="AA119" s="137"/>
      <c r="AB119" s="137"/>
      <c r="AC119" s="137"/>
      <c r="AF119" s="27"/>
    </row>
    <row r="120" spans="1:32">
      <c r="A120" s="135" t="s">
        <v>303</v>
      </c>
      <c r="B120" s="135" t="s">
        <v>304</v>
      </c>
      <c r="C120" s="135" t="s">
        <v>319</v>
      </c>
      <c r="D120" s="135" t="s">
        <v>320</v>
      </c>
      <c r="E120" s="135" t="s">
        <v>321</v>
      </c>
      <c r="F120" s="135" t="s">
        <v>321</v>
      </c>
      <c r="G120" s="135"/>
      <c r="H120" s="135" t="s">
        <v>34</v>
      </c>
      <c r="I120" s="135" t="s">
        <v>47</v>
      </c>
      <c r="J120" s="135" t="s">
        <v>42</v>
      </c>
      <c r="K120" s="135"/>
      <c r="L120" s="135" t="s">
        <v>48</v>
      </c>
      <c r="M120" s="135" t="s">
        <v>48</v>
      </c>
      <c r="N120" s="136">
        <v>15660</v>
      </c>
      <c r="O120" s="136">
        <v>2610</v>
      </c>
      <c r="P120" s="137">
        <v>7526</v>
      </c>
      <c r="Q120" s="137">
        <v>8134</v>
      </c>
      <c r="R120" s="137">
        <v>941</v>
      </c>
      <c r="S120" s="137">
        <v>910</v>
      </c>
      <c r="T120" s="137">
        <v>2757</v>
      </c>
      <c r="U120" s="137">
        <v>2251</v>
      </c>
      <c r="V120" s="137">
        <v>3445</v>
      </c>
      <c r="W120" s="137">
        <v>4855</v>
      </c>
      <c r="X120" s="137">
        <v>383</v>
      </c>
      <c r="Y120" s="137">
        <v>118</v>
      </c>
      <c r="Z120" s="137"/>
      <c r="AA120" s="137"/>
      <c r="AB120" s="137"/>
      <c r="AC120" s="137"/>
      <c r="AF120" s="27"/>
    </row>
    <row r="121" spans="1:32">
      <c r="A121" s="135" t="s">
        <v>303</v>
      </c>
      <c r="B121" s="135" t="s">
        <v>304</v>
      </c>
      <c r="C121" s="135" t="s">
        <v>319</v>
      </c>
      <c r="D121" s="135" t="s">
        <v>320</v>
      </c>
      <c r="E121" s="135" t="s">
        <v>319</v>
      </c>
      <c r="F121" s="135" t="s">
        <v>322</v>
      </c>
      <c r="G121" s="135"/>
      <c r="H121" s="135" t="s">
        <v>34</v>
      </c>
      <c r="I121" s="135" t="s">
        <v>47</v>
      </c>
      <c r="J121" s="135" t="s">
        <v>42</v>
      </c>
      <c r="K121" s="135"/>
      <c r="L121" s="135" t="s">
        <v>48</v>
      </c>
      <c r="M121" s="135" t="s">
        <v>48</v>
      </c>
      <c r="N121" s="136">
        <v>3065</v>
      </c>
      <c r="O121" s="136">
        <v>512</v>
      </c>
      <c r="P121" s="137">
        <v>1473</v>
      </c>
      <c r="Q121" s="137">
        <v>1592</v>
      </c>
      <c r="R121" s="137">
        <v>184</v>
      </c>
      <c r="S121" s="137">
        <v>178</v>
      </c>
      <c r="T121" s="137">
        <v>539</v>
      </c>
      <c r="U121" s="137">
        <v>441</v>
      </c>
      <c r="V121" s="137">
        <v>675</v>
      </c>
      <c r="W121" s="137">
        <v>950</v>
      </c>
      <c r="X121" s="137">
        <v>75</v>
      </c>
      <c r="Y121" s="137">
        <v>23</v>
      </c>
      <c r="Z121" s="137">
        <v>563</v>
      </c>
      <c r="AA121" s="137">
        <v>95</v>
      </c>
      <c r="AB121" s="137"/>
      <c r="AC121" s="137"/>
      <c r="AF121" s="27"/>
    </row>
    <row r="122" spans="1:32">
      <c r="A122" s="135" t="s">
        <v>303</v>
      </c>
      <c r="B122" s="135" t="s">
        <v>304</v>
      </c>
      <c r="C122" s="135" t="s">
        <v>319</v>
      </c>
      <c r="D122" s="135" t="s">
        <v>320</v>
      </c>
      <c r="E122" s="135" t="s">
        <v>323</v>
      </c>
      <c r="F122" s="135" t="s">
        <v>324</v>
      </c>
      <c r="G122" s="135"/>
      <c r="H122" s="135" t="s">
        <v>34</v>
      </c>
      <c r="I122" s="135" t="s">
        <v>47</v>
      </c>
      <c r="J122" s="135" t="s">
        <v>42</v>
      </c>
      <c r="K122" s="135"/>
      <c r="L122" s="135" t="s">
        <v>48</v>
      </c>
      <c r="M122" s="135" t="s">
        <v>48</v>
      </c>
      <c r="N122" s="136">
        <v>29646</v>
      </c>
      <c r="O122" s="136">
        <v>4941</v>
      </c>
      <c r="P122" s="137">
        <v>14247</v>
      </c>
      <c r="Q122" s="137">
        <v>15399</v>
      </c>
      <c r="R122" s="137">
        <v>1782</v>
      </c>
      <c r="S122" s="137">
        <v>1722</v>
      </c>
      <c r="T122" s="137">
        <v>5218</v>
      </c>
      <c r="U122" s="137">
        <v>4263</v>
      </c>
      <c r="V122" s="137">
        <v>6522</v>
      </c>
      <c r="W122" s="137">
        <v>9190</v>
      </c>
      <c r="X122" s="137">
        <v>725</v>
      </c>
      <c r="Y122" s="137">
        <v>224</v>
      </c>
      <c r="Z122" s="137"/>
      <c r="AA122" s="137"/>
      <c r="AB122" s="137"/>
      <c r="AC122" s="137"/>
      <c r="AF122" s="27"/>
    </row>
    <row r="123" spans="1:32">
      <c r="A123" s="135" t="s">
        <v>303</v>
      </c>
      <c r="B123" s="135" t="s">
        <v>304</v>
      </c>
      <c r="C123" s="135" t="s">
        <v>325</v>
      </c>
      <c r="D123" s="135" t="s">
        <v>326</v>
      </c>
      <c r="E123" s="135" t="s">
        <v>325</v>
      </c>
      <c r="F123" s="135" t="s">
        <v>327</v>
      </c>
      <c r="G123" s="135"/>
      <c r="H123" s="135" t="s">
        <v>34</v>
      </c>
      <c r="I123" s="135" t="s">
        <v>47</v>
      </c>
      <c r="J123" s="135" t="s">
        <v>48</v>
      </c>
      <c r="K123" s="135"/>
      <c r="L123" s="135" t="s">
        <v>48</v>
      </c>
      <c r="M123" s="135" t="s">
        <v>48</v>
      </c>
      <c r="N123" s="136">
        <v>7224</v>
      </c>
      <c r="O123" s="136">
        <v>1204</v>
      </c>
      <c r="P123" s="137">
        <v>3486</v>
      </c>
      <c r="Q123" s="137">
        <v>3738</v>
      </c>
      <c r="R123" s="137">
        <v>681</v>
      </c>
      <c r="S123" s="137">
        <v>816</v>
      </c>
      <c r="T123" s="137">
        <v>1235</v>
      </c>
      <c r="U123" s="137">
        <v>1185</v>
      </c>
      <c r="V123" s="137">
        <v>1293</v>
      </c>
      <c r="W123" s="137">
        <v>1560</v>
      </c>
      <c r="X123" s="137">
        <v>277</v>
      </c>
      <c r="Y123" s="137">
        <v>177</v>
      </c>
      <c r="Z123" s="137"/>
      <c r="AA123" s="137"/>
      <c r="AB123" s="137"/>
      <c r="AC123" s="137"/>
      <c r="AF123" s="27"/>
    </row>
    <row r="124" spans="1:32">
      <c r="A124" s="135" t="s">
        <v>303</v>
      </c>
      <c r="B124" s="135" t="s">
        <v>304</v>
      </c>
      <c r="C124" s="135" t="s">
        <v>328</v>
      </c>
      <c r="D124" s="135" t="s">
        <v>329</v>
      </c>
      <c r="E124" s="135" t="s">
        <v>328</v>
      </c>
      <c r="F124" s="135" t="s">
        <v>330</v>
      </c>
      <c r="G124" s="135"/>
      <c r="H124" s="135" t="s">
        <v>34</v>
      </c>
      <c r="I124" s="135" t="s">
        <v>47</v>
      </c>
      <c r="J124" s="135" t="s">
        <v>42</v>
      </c>
      <c r="K124" s="135"/>
      <c r="L124" s="135" t="s">
        <v>48</v>
      </c>
      <c r="M124" s="135" t="s">
        <v>48</v>
      </c>
      <c r="N124" s="136">
        <v>2076</v>
      </c>
      <c r="O124" s="136">
        <v>346</v>
      </c>
      <c r="P124" s="137">
        <v>1055</v>
      </c>
      <c r="Q124" s="137">
        <v>1021</v>
      </c>
      <c r="R124" s="137">
        <v>212</v>
      </c>
      <c r="S124" s="137">
        <v>212</v>
      </c>
      <c r="T124" s="137">
        <v>353</v>
      </c>
      <c r="U124" s="137">
        <v>303</v>
      </c>
      <c r="V124" s="137">
        <v>463</v>
      </c>
      <c r="W124" s="137">
        <v>465</v>
      </c>
      <c r="X124" s="137">
        <v>27</v>
      </c>
      <c r="Y124" s="137">
        <v>41</v>
      </c>
      <c r="Z124" s="137"/>
      <c r="AA124" s="137"/>
      <c r="AB124" s="137"/>
      <c r="AC124" s="137"/>
      <c r="AF124" s="27"/>
    </row>
    <row r="125" spans="1:32">
      <c r="A125" s="135" t="s">
        <v>303</v>
      </c>
      <c r="B125" s="135" t="s">
        <v>304</v>
      </c>
      <c r="C125" s="135" t="s">
        <v>328</v>
      </c>
      <c r="D125" s="135" t="s">
        <v>329</v>
      </c>
      <c r="E125" s="135" t="s">
        <v>331</v>
      </c>
      <c r="F125" s="135" t="s">
        <v>332</v>
      </c>
      <c r="G125" s="135"/>
      <c r="H125" s="135" t="s">
        <v>34</v>
      </c>
      <c r="I125" s="135" t="s">
        <v>47</v>
      </c>
      <c r="J125" s="135" t="s">
        <v>42</v>
      </c>
      <c r="K125" s="135"/>
      <c r="L125" s="135" t="s">
        <v>48</v>
      </c>
      <c r="M125" s="135" t="s">
        <v>48</v>
      </c>
      <c r="N125" s="136">
        <v>530</v>
      </c>
      <c r="O125" s="136">
        <v>87</v>
      </c>
      <c r="P125" s="137">
        <v>269</v>
      </c>
      <c r="Q125" s="137">
        <v>261</v>
      </c>
      <c r="R125" s="137">
        <v>54</v>
      </c>
      <c r="S125" s="137">
        <v>54</v>
      </c>
      <c r="T125" s="137">
        <v>90</v>
      </c>
      <c r="U125" s="137">
        <v>77</v>
      </c>
      <c r="V125" s="137">
        <v>118</v>
      </c>
      <c r="W125" s="137">
        <v>120</v>
      </c>
      <c r="X125" s="137">
        <v>7</v>
      </c>
      <c r="Y125" s="137">
        <v>10</v>
      </c>
      <c r="Z125" s="137"/>
      <c r="AA125" s="137"/>
      <c r="AB125" s="137"/>
      <c r="AC125" s="137"/>
      <c r="AF125" s="27"/>
    </row>
    <row r="126" spans="1:32">
      <c r="A126" s="135" t="s">
        <v>303</v>
      </c>
      <c r="B126" s="135" t="s">
        <v>304</v>
      </c>
      <c r="C126" s="135" t="s">
        <v>328</v>
      </c>
      <c r="D126" s="135" t="s">
        <v>329</v>
      </c>
      <c r="E126" s="135" t="s">
        <v>331</v>
      </c>
      <c r="F126" s="135" t="s">
        <v>333</v>
      </c>
      <c r="G126" s="135"/>
      <c r="H126" s="135" t="s">
        <v>34</v>
      </c>
      <c r="I126" s="135" t="s">
        <v>47</v>
      </c>
      <c r="J126" s="135" t="s">
        <v>42</v>
      </c>
      <c r="K126" s="135"/>
      <c r="L126" s="135" t="s">
        <v>48</v>
      </c>
      <c r="M126" s="135" t="s">
        <v>48</v>
      </c>
      <c r="N126" s="136">
        <v>1788</v>
      </c>
      <c r="O126" s="136">
        <v>297</v>
      </c>
      <c r="P126" s="137">
        <v>909</v>
      </c>
      <c r="Q126" s="137">
        <v>879</v>
      </c>
      <c r="R126" s="137">
        <v>183</v>
      </c>
      <c r="S126" s="137">
        <v>182</v>
      </c>
      <c r="T126" s="137">
        <v>304</v>
      </c>
      <c r="U126" s="137">
        <v>261</v>
      </c>
      <c r="V126" s="137">
        <v>398</v>
      </c>
      <c r="W126" s="137">
        <v>401</v>
      </c>
      <c r="X126" s="137">
        <v>24</v>
      </c>
      <c r="Y126" s="137">
        <v>35</v>
      </c>
      <c r="Z126" s="137"/>
      <c r="AA126" s="137"/>
      <c r="AB126" s="137"/>
      <c r="AC126" s="137"/>
      <c r="AF126" s="27"/>
    </row>
    <row r="127" spans="1:32">
      <c r="A127" s="135" t="s">
        <v>303</v>
      </c>
      <c r="B127" s="135" t="s">
        <v>304</v>
      </c>
      <c r="C127" s="135" t="s">
        <v>374</v>
      </c>
      <c r="D127" s="135" t="s">
        <v>386</v>
      </c>
      <c r="E127" s="135" t="s">
        <v>374</v>
      </c>
      <c r="F127" s="135" t="s">
        <v>374</v>
      </c>
      <c r="G127" s="135"/>
      <c r="H127" s="135" t="s">
        <v>34</v>
      </c>
      <c r="I127" s="135" t="s">
        <v>35</v>
      </c>
      <c r="J127" s="135" t="s">
        <v>42</v>
      </c>
      <c r="K127" s="135" t="s">
        <v>107</v>
      </c>
      <c r="L127" s="135" t="s">
        <v>78</v>
      </c>
      <c r="M127" s="135" t="s">
        <v>79</v>
      </c>
      <c r="N127" s="136">
        <v>5831</v>
      </c>
      <c r="O127" s="136">
        <v>658</v>
      </c>
      <c r="P127" s="137">
        <v>2750</v>
      </c>
      <c r="Q127" s="137">
        <v>3081</v>
      </c>
      <c r="R127" s="137">
        <v>777</v>
      </c>
      <c r="S127" s="137">
        <v>866</v>
      </c>
      <c r="T127" s="137">
        <v>1007</v>
      </c>
      <c r="U127" s="137">
        <v>1033</v>
      </c>
      <c r="V127" s="137">
        <v>826</v>
      </c>
      <c r="W127" s="137">
        <v>959</v>
      </c>
      <c r="X127" s="137">
        <v>140</v>
      </c>
      <c r="Y127" s="137">
        <v>223</v>
      </c>
      <c r="Z127" s="137">
        <v>714</v>
      </c>
      <c r="AA127" s="137">
        <v>119</v>
      </c>
      <c r="AB127" s="137">
        <v>312</v>
      </c>
      <c r="AC127" s="137">
        <v>52</v>
      </c>
      <c r="AF127" s="27"/>
    </row>
    <row r="128" spans="1:32">
      <c r="A128" s="135" t="s">
        <v>303</v>
      </c>
      <c r="B128" s="135" t="s">
        <v>304</v>
      </c>
      <c r="C128" s="135" t="s">
        <v>328</v>
      </c>
      <c r="D128" s="135" t="s">
        <v>329</v>
      </c>
      <c r="E128" s="135" t="s">
        <v>328</v>
      </c>
      <c r="F128" s="135" t="s">
        <v>334</v>
      </c>
      <c r="G128" s="135"/>
      <c r="H128" s="135" t="s">
        <v>34</v>
      </c>
      <c r="I128" s="135" t="s">
        <v>47</v>
      </c>
      <c r="J128" s="135" t="s">
        <v>48</v>
      </c>
      <c r="K128" s="135"/>
      <c r="L128" s="135" t="s">
        <v>48</v>
      </c>
      <c r="M128" s="135" t="s">
        <v>48</v>
      </c>
      <c r="N128" s="136">
        <v>1240</v>
      </c>
      <c r="O128" s="136">
        <v>206</v>
      </c>
      <c r="P128" s="137">
        <v>630</v>
      </c>
      <c r="Q128" s="137">
        <v>610</v>
      </c>
      <c r="R128" s="137">
        <v>127</v>
      </c>
      <c r="S128" s="137">
        <v>126</v>
      </c>
      <c r="T128" s="137">
        <v>211</v>
      </c>
      <c r="U128" s="137">
        <v>181</v>
      </c>
      <c r="V128" s="137">
        <v>276</v>
      </c>
      <c r="W128" s="137">
        <v>279</v>
      </c>
      <c r="X128" s="137">
        <v>16</v>
      </c>
      <c r="Y128" s="137">
        <v>24</v>
      </c>
      <c r="Z128" s="137"/>
      <c r="AA128" s="137"/>
      <c r="AB128" s="137"/>
      <c r="AC128" s="137"/>
      <c r="AF128" s="27"/>
    </row>
    <row r="129" spans="1:32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30">
        <f>SUBTOTAL(109,Table5[Displaced Population (Individuals)])</f>
        <v>843055</v>
      </c>
      <c r="O129" s="30">
        <f>SUBTOTAL(109,Table5[Displaced Population (HH)])</f>
        <v>152131</v>
      </c>
      <c r="P129" s="29">
        <f t="shared" ref="P129:AC129" si="0">SUM(P7:P128)</f>
        <v>428590</v>
      </c>
      <c r="Q129" s="29">
        <f t="shared" si="0"/>
        <v>414465</v>
      </c>
      <c r="R129" s="29">
        <f t="shared" si="0"/>
        <v>68277</v>
      </c>
      <c r="S129" s="29">
        <f t="shared" si="0"/>
        <v>64096</v>
      </c>
      <c r="T129" s="29">
        <f t="shared" si="0"/>
        <v>138380</v>
      </c>
      <c r="U129" s="29">
        <f t="shared" si="0"/>
        <v>130822</v>
      </c>
      <c r="V129" s="29">
        <f t="shared" si="0"/>
        <v>178836</v>
      </c>
      <c r="W129" s="29">
        <f t="shared" si="0"/>
        <v>180373</v>
      </c>
      <c r="X129" s="29">
        <f t="shared" si="0"/>
        <v>43097</v>
      </c>
      <c r="Y129" s="29">
        <f t="shared" si="0"/>
        <v>39174</v>
      </c>
      <c r="Z129" s="29">
        <f t="shared" si="0"/>
        <v>31129</v>
      </c>
      <c r="AA129" s="29">
        <f t="shared" si="0"/>
        <v>4285</v>
      </c>
      <c r="AB129" s="29">
        <f t="shared" si="0"/>
        <v>4396</v>
      </c>
      <c r="AC129" s="29">
        <f t="shared" si="0"/>
        <v>605</v>
      </c>
      <c r="AF129" s="27"/>
    </row>
    <row r="130" spans="1:32">
      <c r="AF130" s="27"/>
    </row>
    <row r="131" spans="1:32">
      <c r="AF131" s="27"/>
    </row>
    <row r="132" spans="1:32">
      <c r="AF132" s="27"/>
    </row>
    <row r="133" spans="1:32">
      <c r="AF133" s="27"/>
    </row>
    <row r="134" spans="1:32">
      <c r="AF134" s="27"/>
    </row>
    <row r="135" spans="1:32">
      <c r="AF135" s="27"/>
    </row>
    <row r="136" spans="1:32">
      <c r="AF136" s="27"/>
    </row>
    <row r="137" spans="1:32">
      <c r="AF137" s="27"/>
    </row>
    <row r="138" spans="1:32">
      <c r="AF138" s="27"/>
    </row>
    <row r="139" spans="1:32">
      <c r="AF139" s="27"/>
    </row>
    <row r="140" spans="1:32">
      <c r="AF140" s="27"/>
    </row>
  </sheetData>
  <mergeCells count="1">
    <mergeCell ref="I2:J2"/>
  </mergeCells>
  <phoneticPr fontId="5" type="noConversion"/>
  <conditionalFormatting sqref="F128 F7:F126">
    <cfRule type="duplicateValues" dxfId="755" priority="8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025-4554-42A9-BBEF-D4AACE8D6858}">
  <dimension ref="A2:R164"/>
  <sheetViews>
    <sheetView showGridLines="0" topLeftCell="A74" zoomScaleNormal="100" workbookViewId="0">
      <selection activeCell="B23" sqref="B23"/>
    </sheetView>
  </sheetViews>
  <sheetFormatPr defaultColWidth="9" defaultRowHeight="13.8"/>
  <cols>
    <col min="1" max="1" width="21.59765625" style="5" bestFit="1" customWidth="1"/>
    <col min="2" max="2" width="30.5" style="6" bestFit="1" customWidth="1"/>
    <col min="3" max="3" width="24.3984375" style="6" bestFit="1" customWidth="1"/>
    <col min="4" max="4" width="4.19921875" style="6" customWidth="1"/>
    <col min="5" max="5" width="21" style="6" bestFit="1" customWidth="1"/>
    <col min="6" max="6" width="15.19921875" style="6" bestFit="1" customWidth="1"/>
    <col min="7" max="7" width="30.5" style="6" bestFit="1" customWidth="1"/>
    <col min="8" max="8" width="24.3984375" style="6" bestFit="1" customWidth="1"/>
    <col min="9" max="9" width="3.19921875" style="6" customWidth="1"/>
    <col min="10" max="10" width="14" style="6" bestFit="1" customWidth="1"/>
    <col min="11" max="11" width="16.5" style="6" bestFit="1" customWidth="1"/>
    <col min="12" max="12" width="30.5" style="6" bestFit="1" customWidth="1"/>
    <col min="13" max="13" width="24.3984375" style="6" bestFit="1" customWidth="1"/>
    <col min="14" max="14" width="27.3984375" bestFit="1" customWidth="1"/>
    <col min="15" max="15" width="35.796875" style="6" bestFit="1" customWidth="1"/>
    <col min="16" max="16" width="27.296875" style="6" bestFit="1" customWidth="1"/>
    <col min="17" max="17" width="30.5" style="6" bestFit="1" customWidth="1"/>
    <col min="18" max="18" width="24.296875" style="6" bestFit="1" customWidth="1"/>
    <col min="19" max="16384" width="9" style="6"/>
  </cols>
  <sheetData>
    <row r="2" spans="1:18">
      <c r="O2"/>
      <c r="P2"/>
      <c r="Q2"/>
      <c r="R2"/>
    </row>
    <row r="3" spans="1:18">
      <c r="O3"/>
      <c r="P3"/>
      <c r="Q3"/>
      <c r="R3"/>
    </row>
    <row r="4" spans="1:18">
      <c r="O4"/>
      <c r="P4"/>
      <c r="Q4"/>
      <c r="R4"/>
    </row>
    <row r="5" spans="1:18">
      <c r="O5"/>
      <c r="P5"/>
      <c r="Q5"/>
      <c r="R5"/>
    </row>
    <row r="6" spans="1:18">
      <c r="O6"/>
      <c r="P6"/>
      <c r="Q6"/>
      <c r="R6"/>
    </row>
    <row r="7" spans="1:18">
      <c r="O7"/>
      <c r="P7"/>
      <c r="Q7"/>
      <c r="R7"/>
    </row>
    <row r="8" spans="1:18">
      <c r="O8"/>
      <c r="P8"/>
      <c r="Q8"/>
      <c r="R8"/>
    </row>
    <row r="9" spans="1:18">
      <c r="O9"/>
      <c r="P9"/>
      <c r="Q9"/>
      <c r="R9"/>
    </row>
    <row r="10" spans="1:18">
      <c r="O10"/>
      <c r="P10"/>
      <c r="Q10"/>
      <c r="R10"/>
    </row>
    <row r="11" spans="1:18">
      <c r="O11"/>
      <c r="P11"/>
      <c r="Q11"/>
      <c r="R11"/>
    </row>
    <row r="12" spans="1:18">
      <c r="O12"/>
      <c r="P12"/>
      <c r="Q12"/>
      <c r="R12"/>
    </row>
    <row r="13" spans="1:18">
      <c r="O13"/>
      <c r="P13"/>
      <c r="Q13"/>
      <c r="R13"/>
    </row>
    <row r="14" spans="1:18">
      <c r="O14"/>
      <c r="P14"/>
      <c r="Q14"/>
      <c r="R14"/>
    </row>
    <row r="15" spans="1:18" s="8" customFormat="1" ht="24">
      <c r="A15" s="115" t="s">
        <v>376</v>
      </c>
      <c r="B15" s="96" t="s">
        <v>388</v>
      </c>
      <c r="C15" s="85" t="s">
        <v>389</v>
      </c>
      <c r="D15"/>
      <c r="E15" s="78" t="s">
        <v>377</v>
      </c>
      <c r="F15" s="83" t="s">
        <v>378</v>
      </c>
      <c r="G15" s="84" t="s">
        <v>388</v>
      </c>
      <c r="H15" s="85" t="s">
        <v>389</v>
      </c>
      <c r="J15" s="78" t="s">
        <v>2</v>
      </c>
      <c r="K15" s="83" t="s">
        <v>378</v>
      </c>
      <c r="L15" s="84" t="s">
        <v>388</v>
      </c>
      <c r="M15" s="85" t="s">
        <v>389</v>
      </c>
      <c r="O15"/>
      <c r="P15"/>
      <c r="Q15"/>
      <c r="R15"/>
    </row>
    <row r="16" spans="1:18" s="8" customFormat="1">
      <c r="A16" s="116" t="s">
        <v>274</v>
      </c>
      <c r="B16" s="112">
        <v>5795</v>
      </c>
      <c r="C16" s="113">
        <v>1159</v>
      </c>
      <c r="D16"/>
      <c r="E16" s="106" t="s">
        <v>29</v>
      </c>
      <c r="F16" s="107">
        <v>12</v>
      </c>
      <c r="G16" s="108">
        <v>132980</v>
      </c>
      <c r="H16" s="109">
        <v>27452</v>
      </c>
      <c r="J16" s="79" t="s">
        <v>29</v>
      </c>
      <c r="K16" s="74">
        <v>12</v>
      </c>
      <c r="L16" s="75">
        <v>132980</v>
      </c>
      <c r="M16" s="76">
        <v>27452</v>
      </c>
      <c r="O16"/>
      <c r="P16"/>
      <c r="Q16"/>
      <c r="R16"/>
    </row>
    <row r="17" spans="1:18" s="8" customFormat="1">
      <c r="A17" s="117" t="s">
        <v>209</v>
      </c>
      <c r="B17" s="114">
        <v>8137</v>
      </c>
      <c r="C17" s="111">
        <v>1627</v>
      </c>
      <c r="D17"/>
      <c r="E17" s="103" t="s">
        <v>31</v>
      </c>
      <c r="F17" s="128">
        <v>8</v>
      </c>
      <c r="G17" s="129">
        <v>127195</v>
      </c>
      <c r="H17" s="130">
        <v>26305</v>
      </c>
      <c r="J17" s="80" t="s">
        <v>72</v>
      </c>
      <c r="K17" s="77">
        <v>25</v>
      </c>
      <c r="L17" s="123">
        <v>125034</v>
      </c>
      <c r="M17" s="73">
        <v>24600</v>
      </c>
      <c r="O17"/>
      <c r="P17"/>
      <c r="Q17"/>
      <c r="R17"/>
    </row>
    <row r="18" spans="1:18" s="8" customFormat="1">
      <c r="A18" s="117" t="s">
        <v>253</v>
      </c>
      <c r="B18" s="114">
        <v>1002</v>
      </c>
      <c r="C18" s="111">
        <v>413</v>
      </c>
      <c r="D18"/>
      <c r="E18" s="104" t="s">
        <v>61</v>
      </c>
      <c r="F18" s="128">
        <v>1</v>
      </c>
      <c r="G18" s="129">
        <v>300</v>
      </c>
      <c r="H18" s="130">
        <v>50</v>
      </c>
      <c r="J18" s="80" t="s">
        <v>131</v>
      </c>
      <c r="K18" s="77">
        <v>3</v>
      </c>
      <c r="L18" s="123">
        <v>23643</v>
      </c>
      <c r="M18" s="73">
        <v>4576</v>
      </c>
      <c r="O18"/>
      <c r="P18"/>
      <c r="Q18"/>
      <c r="R18"/>
    </row>
    <row r="19" spans="1:18" s="8" customFormat="1">
      <c r="A19" s="117" t="s">
        <v>330</v>
      </c>
      <c r="B19" s="114">
        <v>2076</v>
      </c>
      <c r="C19" s="111">
        <v>346</v>
      </c>
      <c r="D19"/>
      <c r="E19" s="105" t="s">
        <v>65</v>
      </c>
      <c r="F19" s="128">
        <v>3</v>
      </c>
      <c r="G19" s="129">
        <v>5485</v>
      </c>
      <c r="H19" s="130">
        <v>1097</v>
      </c>
      <c r="J19" s="80" t="s">
        <v>144</v>
      </c>
      <c r="K19" s="77">
        <v>28</v>
      </c>
      <c r="L19" s="123">
        <v>238052</v>
      </c>
      <c r="M19" s="73">
        <v>36370</v>
      </c>
      <c r="O19"/>
      <c r="P19"/>
      <c r="Q19"/>
      <c r="R19"/>
    </row>
    <row r="20" spans="1:18" s="8" customFormat="1">
      <c r="A20" s="117" t="s">
        <v>68</v>
      </c>
      <c r="B20" s="114">
        <v>2630</v>
      </c>
      <c r="C20" s="111">
        <v>526</v>
      </c>
      <c r="D20"/>
      <c r="E20" s="82" t="s">
        <v>72</v>
      </c>
      <c r="F20" s="77">
        <v>25</v>
      </c>
      <c r="G20" s="123">
        <v>125034</v>
      </c>
      <c r="H20" s="73">
        <v>24600</v>
      </c>
      <c r="J20" s="80" t="s">
        <v>201</v>
      </c>
      <c r="K20" s="77">
        <v>17</v>
      </c>
      <c r="L20" s="123">
        <v>154013</v>
      </c>
      <c r="M20" s="73">
        <v>26570</v>
      </c>
      <c r="O20"/>
      <c r="P20"/>
      <c r="Q20"/>
      <c r="R20"/>
    </row>
    <row r="21" spans="1:18" s="8" customFormat="1">
      <c r="A21" s="117" t="s">
        <v>276</v>
      </c>
      <c r="B21" s="114">
        <v>3653</v>
      </c>
      <c r="C21" s="111">
        <v>741</v>
      </c>
      <c r="D21"/>
      <c r="E21" s="79" t="s">
        <v>74</v>
      </c>
      <c r="F21" s="127">
        <v>1</v>
      </c>
      <c r="G21" s="125">
        <v>2934</v>
      </c>
      <c r="H21" s="126">
        <v>978</v>
      </c>
      <c r="J21" s="80" t="s">
        <v>248</v>
      </c>
      <c r="K21" s="77">
        <v>18</v>
      </c>
      <c r="L21" s="123">
        <v>80422</v>
      </c>
      <c r="M21" s="73">
        <v>16869</v>
      </c>
      <c r="O21"/>
      <c r="P21"/>
      <c r="Q21"/>
      <c r="R21"/>
    </row>
    <row r="22" spans="1:18" s="8" customFormat="1">
      <c r="A22" s="117" t="s">
        <v>265</v>
      </c>
      <c r="B22" s="114">
        <v>675</v>
      </c>
      <c r="C22" s="111">
        <v>135</v>
      </c>
      <c r="D22"/>
      <c r="E22" s="80" t="s">
        <v>80</v>
      </c>
      <c r="F22" s="127">
        <v>6</v>
      </c>
      <c r="G22" s="125">
        <v>40050</v>
      </c>
      <c r="H22" s="126">
        <v>9547</v>
      </c>
      <c r="J22" s="80" t="s">
        <v>292</v>
      </c>
      <c r="K22" s="77">
        <v>2</v>
      </c>
      <c r="L22" s="123">
        <v>9996</v>
      </c>
      <c r="M22" s="73">
        <v>2462</v>
      </c>
      <c r="O22"/>
      <c r="P22"/>
      <c r="Q22"/>
      <c r="R22"/>
    </row>
    <row r="23" spans="1:18" s="8" customFormat="1">
      <c r="A23" s="117" t="s">
        <v>255</v>
      </c>
      <c r="B23" s="114">
        <v>984</v>
      </c>
      <c r="C23" s="111">
        <v>193</v>
      </c>
      <c r="D23"/>
      <c r="E23" s="80" t="s">
        <v>93</v>
      </c>
      <c r="F23" s="127">
        <v>1</v>
      </c>
      <c r="G23" s="125">
        <v>2352</v>
      </c>
      <c r="H23" s="126">
        <v>420</v>
      </c>
      <c r="J23" s="81" t="s">
        <v>303</v>
      </c>
      <c r="K23" s="77">
        <v>17</v>
      </c>
      <c r="L23" s="123">
        <v>78915</v>
      </c>
      <c r="M23" s="73">
        <v>13232</v>
      </c>
      <c r="O23"/>
      <c r="P23"/>
      <c r="Q23"/>
      <c r="R23"/>
    </row>
    <row r="24" spans="1:18" s="8" customFormat="1">
      <c r="A24" s="117" t="s">
        <v>307</v>
      </c>
      <c r="B24" s="114">
        <v>1250</v>
      </c>
      <c r="C24" s="111">
        <v>250</v>
      </c>
      <c r="D24"/>
      <c r="E24" s="80" t="s">
        <v>97</v>
      </c>
      <c r="F24" s="127">
        <v>2</v>
      </c>
      <c r="G24" s="125">
        <v>66036</v>
      </c>
      <c r="H24" s="126">
        <v>11157</v>
      </c>
      <c r="J24" s="86" t="s">
        <v>379</v>
      </c>
      <c r="K24" s="87">
        <v>122</v>
      </c>
      <c r="L24" s="88">
        <v>843055</v>
      </c>
      <c r="M24" s="89">
        <v>152131</v>
      </c>
      <c r="O24"/>
      <c r="P24"/>
      <c r="Q24"/>
      <c r="R24"/>
    </row>
    <row r="25" spans="1:18" s="8" customFormat="1">
      <c r="A25" s="117" t="s">
        <v>308</v>
      </c>
      <c r="B25" s="114">
        <v>545</v>
      </c>
      <c r="C25" s="111">
        <v>109</v>
      </c>
      <c r="D25"/>
      <c r="E25" s="80" t="s">
        <v>103</v>
      </c>
      <c r="F25" s="127">
        <v>5</v>
      </c>
      <c r="G25" s="125">
        <v>7474</v>
      </c>
      <c r="H25" s="126">
        <v>1440</v>
      </c>
      <c r="J25"/>
      <c r="K25"/>
      <c r="L25"/>
      <c r="M25"/>
      <c r="O25"/>
      <c r="P25"/>
      <c r="Q25"/>
      <c r="R25"/>
    </row>
    <row r="26" spans="1:18" s="8" customFormat="1">
      <c r="A26" s="117" t="s">
        <v>269</v>
      </c>
      <c r="B26" s="114">
        <v>388</v>
      </c>
      <c r="C26" s="111">
        <v>76</v>
      </c>
      <c r="D26"/>
      <c r="E26" s="80" t="s">
        <v>114</v>
      </c>
      <c r="F26" s="127">
        <v>9</v>
      </c>
      <c r="G26" s="125">
        <v>3188</v>
      </c>
      <c r="H26" s="126">
        <v>558</v>
      </c>
      <c r="J26"/>
      <c r="K26"/>
      <c r="L26"/>
      <c r="M26"/>
      <c r="O26"/>
      <c r="P26"/>
      <c r="Q26"/>
      <c r="R26"/>
    </row>
    <row r="27" spans="1:18" s="8" customFormat="1">
      <c r="A27" s="117" t="s">
        <v>309</v>
      </c>
      <c r="B27" s="114">
        <v>1125</v>
      </c>
      <c r="C27" s="111">
        <v>225</v>
      </c>
      <c r="D27"/>
      <c r="E27" s="81" t="s">
        <v>128</v>
      </c>
      <c r="F27" s="127">
        <v>1</v>
      </c>
      <c r="G27" s="125">
        <v>3000</v>
      </c>
      <c r="H27" s="126">
        <v>500</v>
      </c>
      <c r="J27" s="78" t="s">
        <v>380</v>
      </c>
      <c r="K27" s="83" t="s">
        <v>378</v>
      </c>
      <c r="L27" s="84" t="s">
        <v>388</v>
      </c>
      <c r="M27" s="85" t="s">
        <v>389</v>
      </c>
      <c r="O27"/>
      <c r="P27"/>
      <c r="Q27"/>
      <c r="R27"/>
    </row>
    <row r="28" spans="1:18" s="8" customFormat="1">
      <c r="A28" s="117" t="s">
        <v>219</v>
      </c>
      <c r="B28" s="114">
        <v>3797</v>
      </c>
      <c r="C28" s="111">
        <v>748</v>
      </c>
      <c r="D28"/>
      <c r="E28" s="106" t="s">
        <v>131</v>
      </c>
      <c r="F28" s="91">
        <v>3</v>
      </c>
      <c r="G28" s="124">
        <v>23643</v>
      </c>
      <c r="H28" s="92">
        <v>4576</v>
      </c>
      <c r="J28" s="79" t="s">
        <v>41</v>
      </c>
      <c r="K28" s="74">
        <v>12</v>
      </c>
      <c r="L28" s="75">
        <v>57816</v>
      </c>
      <c r="M28" s="76">
        <v>9701</v>
      </c>
      <c r="O28"/>
      <c r="P28"/>
      <c r="Q28"/>
      <c r="R28"/>
    </row>
    <row r="29" spans="1:18" s="8" customFormat="1">
      <c r="A29" s="117" t="s">
        <v>178</v>
      </c>
      <c r="B29" s="114">
        <v>99519</v>
      </c>
      <c r="C29" s="111">
        <v>15891</v>
      </c>
      <c r="D29"/>
      <c r="E29" s="110" t="s">
        <v>133</v>
      </c>
      <c r="F29" s="131">
        <v>2</v>
      </c>
      <c r="G29" s="132">
        <v>22074</v>
      </c>
      <c r="H29" s="133">
        <v>4285</v>
      </c>
      <c r="J29" s="90" t="s">
        <v>46</v>
      </c>
      <c r="K29" s="91">
        <v>18</v>
      </c>
      <c r="L29" s="124">
        <v>351779</v>
      </c>
      <c r="M29" s="92">
        <v>61470</v>
      </c>
      <c r="O29"/>
      <c r="P29"/>
      <c r="Q29"/>
      <c r="R29"/>
    </row>
    <row r="30" spans="1:18" s="8" customFormat="1">
      <c r="A30" s="117" t="s">
        <v>327</v>
      </c>
      <c r="B30" s="114">
        <v>7224</v>
      </c>
      <c r="C30" s="111">
        <v>1204</v>
      </c>
      <c r="D30"/>
      <c r="E30" s="102" t="s">
        <v>138</v>
      </c>
      <c r="F30" s="131">
        <v>1</v>
      </c>
      <c r="G30" s="132">
        <v>1569</v>
      </c>
      <c r="H30" s="133">
        <v>291</v>
      </c>
      <c r="J30" s="81" t="s">
        <v>34</v>
      </c>
      <c r="K30" s="77">
        <v>92</v>
      </c>
      <c r="L30" s="123">
        <v>433460</v>
      </c>
      <c r="M30" s="73">
        <v>80960</v>
      </c>
      <c r="O30"/>
      <c r="P30"/>
      <c r="Q30"/>
      <c r="R30"/>
    </row>
    <row r="31" spans="1:18" s="8" customFormat="1">
      <c r="A31" s="117" t="s">
        <v>83</v>
      </c>
      <c r="B31" s="114">
        <v>4410</v>
      </c>
      <c r="C31" s="111">
        <v>1547</v>
      </c>
      <c r="D31"/>
      <c r="E31" s="106" t="s">
        <v>144</v>
      </c>
      <c r="F31" s="91">
        <v>28</v>
      </c>
      <c r="G31" s="124">
        <v>238052</v>
      </c>
      <c r="H31" s="92">
        <v>36370</v>
      </c>
      <c r="J31" s="86" t="s">
        <v>379</v>
      </c>
      <c r="K31" s="87">
        <v>122</v>
      </c>
      <c r="L31" s="88">
        <v>843055</v>
      </c>
      <c r="M31" s="89">
        <v>152131</v>
      </c>
      <c r="O31"/>
      <c r="P31"/>
      <c r="Q31"/>
      <c r="R31"/>
    </row>
    <row r="32" spans="1:18" s="8" customFormat="1">
      <c r="A32" s="117" t="s">
        <v>86</v>
      </c>
      <c r="B32" s="114">
        <v>4765</v>
      </c>
      <c r="C32" s="111">
        <v>1129</v>
      </c>
      <c r="D32"/>
      <c r="E32" s="110" t="s">
        <v>146</v>
      </c>
      <c r="F32" s="131">
        <v>5</v>
      </c>
      <c r="G32" s="132">
        <v>23190</v>
      </c>
      <c r="H32" s="133">
        <v>3268</v>
      </c>
      <c r="J32"/>
      <c r="K32"/>
      <c r="L32"/>
      <c r="M32"/>
      <c r="O32"/>
      <c r="P32"/>
      <c r="Q32"/>
      <c r="R32"/>
    </row>
    <row r="33" spans="1:18" s="8" customFormat="1" ht="14.4">
      <c r="A33" s="117" t="s">
        <v>117</v>
      </c>
      <c r="B33" s="114">
        <v>473</v>
      </c>
      <c r="C33" s="111">
        <v>86</v>
      </c>
      <c r="D33"/>
      <c r="E33" s="90" t="s">
        <v>156</v>
      </c>
      <c r="F33" s="131">
        <v>7</v>
      </c>
      <c r="G33" s="132">
        <v>22534</v>
      </c>
      <c r="H33" s="133">
        <v>3741</v>
      </c>
      <c r="J33" s="13"/>
      <c r="K33" s="13"/>
      <c r="L33" s="13"/>
      <c r="M33" s="13"/>
      <c r="O33"/>
      <c r="P33"/>
      <c r="Q33"/>
      <c r="R33"/>
    </row>
    <row r="34" spans="1:18" s="8" customFormat="1">
      <c r="A34" s="117" t="s">
        <v>226</v>
      </c>
      <c r="B34" s="114">
        <v>5379</v>
      </c>
      <c r="C34" s="111">
        <v>889</v>
      </c>
      <c r="D34"/>
      <c r="E34" s="90" t="s">
        <v>168</v>
      </c>
      <c r="F34" s="131">
        <v>3</v>
      </c>
      <c r="G34" s="132">
        <v>16105</v>
      </c>
      <c r="H34" s="133">
        <v>2406</v>
      </c>
      <c r="J34" s="101" t="s">
        <v>381</v>
      </c>
      <c r="K34" s="83" t="s">
        <v>378</v>
      </c>
      <c r="L34" s="84" t="s">
        <v>388</v>
      </c>
      <c r="M34" s="85" t="s">
        <v>389</v>
      </c>
      <c r="O34"/>
      <c r="P34"/>
      <c r="Q34"/>
      <c r="R34"/>
    </row>
    <row r="35" spans="1:18" s="8" customFormat="1">
      <c r="A35" s="117" t="s">
        <v>181</v>
      </c>
      <c r="B35" s="114">
        <v>1759</v>
      </c>
      <c r="C35" s="111">
        <v>257</v>
      </c>
      <c r="D35"/>
      <c r="E35" s="102" t="s">
        <v>175</v>
      </c>
      <c r="F35" s="131">
        <v>13</v>
      </c>
      <c r="G35" s="132">
        <v>176223</v>
      </c>
      <c r="H35" s="133">
        <v>26955</v>
      </c>
      <c r="J35" s="79" t="s">
        <v>78</v>
      </c>
      <c r="K35" s="74">
        <v>8</v>
      </c>
      <c r="L35" s="75">
        <v>14856</v>
      </c>
      <c r="M35" s="76">
        <v>2679</v>
      </c>
      <c r="O35"/>
      <c r="P35"/>
      <c r="Q35"/>
      <c r="R35"/>
    </row>
    <row r="36" spans="1:18" s="8" customFormat="1">
      <c r="A36" s="117" t="s">
        <v>235</v>
      </c>
      <c r="B36" s="114">
        <v>10012</v>
      </c>
      <c r="C36" s="111">
        <v>1787</v>
      </c>
      <c r="D36"/>
      <c r="E36" s="82" t="s">
        <v>201</v>
      </c>
      <c r="F36" s="77">
        <v>17</v>
      </c>
      <c r="G36" s="123">
        <v>154013</v>
      </c>
      <c r="H36" s="73">
        <v>26570</v>
      </c>
      <c r="J36" s="90" t="s">
        <v>48</v>
      </c>
      <c r="K36" s="91">
        <v>76</v>
      </c>
      <c r="L36" s="124">
        <v>356991</v>
      </c>
      <c r="M36" s="92">
        <v>73890</v>
      </c>
      <c r="O36"/>
      <c r="P36"/>
      <c r="Q36"/>
      <c r="R36"/>
    </row>
    <row r="37" spans="1:18" s="8" customFormat="1">
      <c r="A37" s="117" t="s">
        <v>236</v>
      </c>
      <c r="B37" s="114">
        <v>9875</v>
      </c>
      <c r="C37" s="111">
        <v>1763</v>
      </c>
      <c r="D37"/>
      <c r="E37" s="79" t="s">
        <v>203</v>
      </c>
      <c r="F37" s="127">
        <v>1</v>
      </c>
      <c r="G37" s="125">
        <v>592</v>
      </c>
      <c r="H37" s="126">
        <v>98</v>
      </c>
      <c r="J37" s="80" t="s">
        <v>37</v>
      </c>
      <c r="K37" s="77">
        <v>7</v>
      </c>
      <c r="L37" s="123">
        <v>136852</v>
      </c>
      <c r="M37" s="73">
        <v>22673</v>
      </c>
      <c r="O37"/>
      <c r="P37"/>
      <c r="Q37"/>
      <c r="R37"/>
    </row>
    <row r="38" spans="1:18" s="8" customFormat="1">
      <c r="A38" s="117" t="s">
        <v>39</v>
      </c>
      <c r="B38" s="114">
        <v>8223</v>
      </c>
      <c r="C38" s="111">
        <v>1857</v>
      </c>
      <c r="D38"/>
      <c r="E38" s="80" t="s">
        <v>206</v>
      </c>
      <c r="F38" s="127">
        <v>2</v>
      </c>
      <c r="G38" s="125">
        <v>35344</v>
      </c>
      <c r="H38" s="126">
        <v>5875</v>
      </c>
      <c r="J38" s="102" t="s">
        <v>44</v>
      </c>
      <c r="K38" s="91">
        <v>31</v>
      </c>
      <c r="L38" s="124">
        <v>334356</v>
      </c>
      <c r="M38" s="92">
        <v>52889</v>
      </c>
      <c r="O38"/>
      <c r="P38"/>
      <c r="Q38"/>
      <c r="R38"/>
    </row>
    <row r="39" spans="1:18" s="8" customFormat="1">
      <c r="A39" s="117" t="s">
        <v>228</v>
      </c>
      <c r="B39" s="114">
        <v>3465</v>
      </c>
      <c r="C39" s="111">
        <v>722</v>
      </c>
      <c r="D39"/>
      <c r="E39" s="80" t="s">
        <v>212</v>
      </c>
      <c r="F39" s="127">
        <v>1</v>
      </c>
      <c r="G39" s="125">
        <v>12381</v>
      </c>
      <c r="H39" s="126">
        <v>2063</v>
      </c>
      <c r="J39" s="86" t="s">
        <v>379</v>
      </c>
      <c r="K39" s="87">
        <v>122</v>
      </c>
      <c r="L39" s="88">
        <v>843055</v>
      </c>
      <c r="M39" s="89">
        <v>152131</v>
      </c>
      <c r="O39"/>
      <c r="P39"/>
      <c r="Q39"/>
      <c r="R39"/>
    </row>
    <row r="40" spans="1:18" s="8" customFormat="1" ht="24">
      <c r="A40" s="117" t="s">
        <v>183</v>
      </c>
      <c r="B40" s="114">
        <v>2754</v>
      </c>
      <c r="C40" s="111">
        <v>360</v>
      </c>
      <c r="D40"/>
      <c r="E40" s="80" t="s">
        <v>216</v>
      </c>
      <c r="F40" s="127">
        <v>3</v>
      </c>
      <c r="G40" s="125">
        <v>5774</v>
      </c>
      <c r="H40" s="126">
        <v>1095</v>
      </c>
      <c r="M40" s="12"/>
      <c r="O40"/>
      <c r="P40"/>
      <c r="Q40"/>
      <c r="R40"/>
    </row>
    <row r="41" spans="1:18" s="8" customFormat="1">
      <c r="A41" s="117" t="s">
        <v>205</v>
      </c>
      <c r="B41" s="114">
        <v>592</v>
      </c>
      <c r="C41" s="111">
        <v>98</v>
      </c>
      <c r="D41"/>
      <c r="E41" s="80" t="s">
        <v>223</v>
      </c>
      <c r="F41" s="127">
        <v>4</v>
      </c>
      <c r="G41" s="125">
        <v>52450</v>
      </c>
      <c r="H41" s="126">
        <v>9199</v>
      </c>
      <c r="J41" s="78" t="s">
        <v>382</v>
      </c>
      <c r="K41" s="83" t="s">
        <v>378</v>
      </c>
      <c r="L41" s="84" t="s">
        <v>388</v>
      </c>
      <c r="M41" s="85" t="s">
        <v>389</v>
      </c>
      <c r="O41"/>
      <c r="P41"/>
      <c r="Q41"/>
      <c r="R41"/>
    </row>
    <row r="42" spans="1:18" s="8" customFormat="1">
      <c r="A42" s="117" t="s">
        <v>118</v>
      </c>
      <c r="B42" s="114">
        <v>270</v>
      </c>
      <c r="C42" s="111">
        <v>49</v>
      </c>
      <c r="D42"/>
      <c r="E42" s="80" t="s">
        <v>233</v>
      </c>
      <c r="F42" s="127">
        <v>4</v>
      </c>
      <c r="G42" s="125">
        <v>26522</v>
      </c>
      <c r="H42" s="126">
        <v>4716</v>
      </c>
      <c r="J42" s="79" t="s">
        <v>47</v>
      </c>
      <c r="K42" s="74">
        <v>76</v>
      </c>
      <c r="L42" s="75">
        <v>356991</v>
      </c>
      <c r="M42" s="76">
        <v>73890</v>
      </c>
      <c r="O42"/>
      <c r="P42"/>
      <c r="Q42"/>
      <c r="R42"/>
    </row>
    <row r="43" spans="1:18" s="8" customFormat="1">
      <c r="A43" s="117" t="s">
        <v>298</v>
      </c>
      <c r="B43" s="114">
        <v>2996</v>
      </c>
      <c r="C43" s="111">
        <v>736</v>
      </c>
      <c r="D43"/>
      <c r="E43" s="80" t="s">
        <v>241</v>
      </c>
      <c r="F43" s="127">
        <v>1</v>
      </c>
      <c r="G43" s="125">
        <v>1984</v>
      </c>
      <c r="H43" s="126">
        <v>363</v>
      </c>
      <c r="J43" s="102" t="s">
        <v>35</v>
      </c>
      <c r="K43" s="91">
        <v>46</v>
      </c>
      <c r="L43" s="124">
        <v>486064</v>
      </c>
      <c r="M43" s="92">
        <v>78241</v>
      </c>
      <c r="O43"/>
      <c r="P43"/>
      <c r="Q43"/>
      <c r="R43"/>
    </row>
    <row r="44" spans="1:18" s="8" customFormat="1">
      <c r="A44" s="117" t="s">
        <v>45</v>
      </c>
      <c r="B44" s="114">
        <v>9233</v>
      </c>
      <c r="C44" s="111">
        <v>2326</v>
      </c>
      <c r="D44"/>
      <c r="E44" s="81" t="s">
        <v>245</v>
      </c>
      <c r="F44" s="127">
        <v>1</v>
      </c>
      <c r="G44" s="125">
        <v>18966</v>
      </c>
      <c r="H44" s="126">
        <v>3161</v>
      </c>
      <c r="J44" s="86" t="s">
        <v>379</v>
      </c>
      <c r="K44" s="87">
        <v>122</v>
      </c>
      <c r="L44" s="88">
        <v>843055</v>
      </c>
      <c r="M44" s="89">
        <v>152131</v>
      </c>
      <c r="O44"/>
      <c r="P44"/>
      <c r="Q44"/>
      <c r="R44"/>
    </row>
    <row r="45" spans="1:18" s="8" customFormat="1">
      <c r="A45" s="117" t="s">
        <v>49</v>
      </c>
      <c r="B45" s="114">
        <v>34746</v>
      </c>
      <c r="C45" s="111">
        <v>10349</v>
      </c>
      <c r="D45"/>
      <c r="E45" s="106" t="s">
        <v>248</v>
      </c>
      <c r="F45" s="91">
        <v>18</v>
      </c>
      <c r="G45" s="124">
        <v>80422</v>
      </c>
      <c r="H45" s="92">
        <v>16869</v>
      </c>
      <c r="J45"/>
      <c r="K45"/>
      <c r="L45"/>
      <c r="M45"/>
      <c r="O45"/>
      <c r="P45"/>
      <c r="Q45"/>
      <c r="R45"/>
    </row>
    <row r="46" spans="1:18" s="8" customFormat="1">
      <c r="A46" s="117" t="s">
        <v>171</v>
      </c>
      <c r="B46" s="114">
        <v>528</v>
      </c>
      <c r="C46" s="111">
        <v>88</v>
      </c>
      <c r="D46"/>
      <c r="E46" s="79" t="s">
        <v>250</v>
      </c>
      <c r="F46" s="127">
        <v>3</v>
      </c>
      <c r="G46" s="125">
        <v>2089</v>
      </c>
      <c r="H46" s="126">
        <v>655</v>
      </c>
      <c r="J46" s="78" t="s">
        <v>383</v>
      </c>
      <c r="K46" s="83" t="s">
        <v>378</v>
      </c>
      <c r="L46" s="84" t="s">
        <v>388</v>
      </c>
      <c r="M46" s="85" t="s">
        <v>389</v>
      </c>
      <c r="O46"/>
      <c r="P46"/>
      <c r="Q46"/>
      <c r="R46"/>
    </row>
    <row r="47" spans="1:18" s="8" customFormat="1">
      <c r="A47" s="117" t="s">
        <v>185</v>
      </c>
      <c r="B47" s="114">
        <v>1811</v>
      </c>
      <c r="C47" s="111">
        <v>240</v>
      </c>
      <c r="D47"/>
      <c r="E47" s="80" t="s">
        <v>258</v>
      </c>
      <c r="F47" s="127">
        <v>1</v>
      </c>
      <c r="G47" s="125">
        <v>192</v>
      </c>
      <c r="H47" s="126">
        <v>37</v>
      </c>
      <c r="J47" s="79" t="s">
        <v>36</v>
      </c>
      <c r="K47" s="74">
        <v>3</v>
      </c>
      <c r="L47" s="75">
        <v>43880</v>
      </c>
      <c r="M47" s="76">
        <v>7802</v>
      </c>
      <c r="O47"/>
      <c r="P47"/>
      <c r="Q47"/>
      <c r="R47"/>
    </row>
    <row r="48" spans="1:18" s="8" customFormat="1">
      <c r="A48" s="117" t="s">
        <v>318</v>
      </c>
      <c r="B48" s="114">
        <v>195</v>
      </c>
      <c r="C48" s="111">
        <v>39</v>
      </c>
      <c r="D48"/>
      <c r="E48" s="80" t="s">
        <v>262</v>
      </c>
      <c r="F48" s="127">
        <v>1</v>
      </c>
      <c r="G48" s="125">
        <v>675</v>
      </c>
      <c r="H48" s="126">
        <v>135</v>
      </c>
      <c r="J48" s="80" t="s">
        <v>107</v>
      </c>
      <c r="K48" s="77">
        <v>21</v>
      </c>
      <c r="L48" s="123">
        <v>178261</v>
      </c>
      <c r="M48" s="73">
        <v>27597</v>
      </c>
      <c r="O48"/>
      <c r="P48"/>
      <c r="Q48"/>
      <c r="R48"/>
    </row>
    <row r="49" spans="1:18" s="8" customFormat="1">
      <c r="A49" s="117" t="s">
        <v>238</v>
      </c>
      <c r="B49" s="114">
        <v>4387</v>
      </c>
      <c r="C49" s="111">
        <v>798</v>
      </c>
      <c r="D49"/>
      <c r="E49" s="80" t="s">
        <v>266</v>
      </c>
      <c r="F49" s="127">
        <v>2</v>
      </c>
      <c r="G49" s="125">
        <v>1609</v>
      </c>
      <c r="H49" s="126">
        <v>294</v>
      </c>
      <c r="J49" s="80" t="s">
        <v>84</v>
      </c>
      <c r="K49" s="77">
        <v>7</v>
      </c>
      <c r="L49" s="123">
        <v>111106</v>
      </c>
      <c r="M49" s="73">
        <v>18613</v>
      </c>
      <c r="O49"/>
      <c r="P49"/>
      <c r="Q49"/>
      <c r="R49"/>
    </row>
    <row r="50" spans="1:18" s="8" customFormat="1">
      <c r="A50" s="117" t="s">
        <v>321</v>
      </c>
      <c r="B50" s="114">
        <v>15660</v>
      </c>
      <c r="C50" s="111">
        <v>2610</v>
      </c>
      <c r="D50"/>
      <c r="E50" s="81" t="s">
        <v>271</v>
      </c>
      <c r="F50" s="127">
        <v>11</v>
      </c>
      <c r="G50" s="125">
        <v>75857</v>
      </c>
      <c r="H50" s="126">
        <v>15748</v>
      </c>
      <c r="J50" s="80" t="s">
        <v>48</v>
      </c>
      <c r="K50" s="77">
        <v>54</v>
      </c>
      <c r="L50" s="123">
        <v>187568</v>
      </c>
      <c r="M50" s="73">
        <v>36502</v>
      </c>
      <c r="O50"/>
      <c r="P50"/>
      <c r="Q50"/>
      <c r="R50"/>
    </row>
    <row r="51" spans="1:18" s="8" customFormat="1">
      <c r="A51" s="117" t="s">
        <v>106</v>
      </c>
      <c r="B51" s="114">
        <v>1500</v>
      </c>
      <c r="C51" s="111">
        <v>283</v>
      </c>
      <c r="D51"/>
      <c r="E51" s="82" t="s">
        <v>292</v>
      </c>
      <c r="F51" s="77">
        <v>2</v>
      </c>
      <c r="G51" s="123">
        <v>9996</v>
      </c>
      <c r="H51" s="73">
        <v>2462</v>
      </c>
      <c r="J51" s="80" t="s">
        <v>42</v>
      </c>
      <c r="K51" s="77">
        <v>24</v>
      </c>
      <c r="L51" s="123">
        <v>183477</v>
      </c>
      <c r="M51" s="73">
        <v>39903</v>
      </c>
      <c r="O51"/>
      <c r="P51"/>
      <c r="Q51"/>
      <c r="R51"/>
    </row>
    <row r="52" spans="1:18" s="8" customFormat="1">
      <c r="A52" s="117" t="s">
        <v>88</v>
      </c>
      <c r="B52" s="114">
        <v>12968</v>
      </c>
      <c r="C52" s="111">
        <v>2161</v>
      </c>
      <c r="D52"/>
      <c r="E52" s="82" t="s">
        <v>295</v>
      </c>
      <c r="F52" s="127">
        <v>2</v>
      </c>
      <c r="G52" s="125">
        <v>9996</v>
      </c>
      <c r="H52" s="126">
        <v>2462</v>
      </c>
      <c r="J52" s="81" t="s">
        <v>54</v>
      </c>
      <c r="K52" s="77">
        <v>13</v>
      </c>
      <c r="L52" s="123">
        <v>138763</v>
      </c>
      <c r="M52" s="73">
        <v>21714</v>
      </c>
      <c r="O52"/>
      <c r="P52"/>
      <c r="Q52"/>
      <c r="R52"/>
    </row>
    <row r="53" spans="1:18" s="8" customFormat="1">
      <c r="A53" s="117" t="s">
        <v>221</v>
      </c>
      <c r="B53" s="114">
        <v>1196</v>
      </c>
      <c r="C53" s="111">
        <v>217</v>
      </c>
      <c r="D53"/>
      <c r="E53" s="106" t="s">
        <v>303</v>
      </c>
      <c r="F53" s="91">
        <v>17</v>
      </c>
      <c r="G53" s="124">
        <v>78915</v>
      </c>
      <c r="H53" s="92">
        <v>13232</v>
      </c>
      <c r="J53" s="86" t="s">
        <v>379</v>
      </c>
      <c r="K53" s="87">
        <v>122</v>
      </c>
      <c r="L53" s="88">
        <v>843055</v>
      </c>
      <c r="M53" s="89">
        <v>152131</v>
      </c>
      <c r="O53"/>
      <c r="P53"/>
      <c r="Q53"/>
      <c r="R53"/>
    </row>
    <row r="54" spans="1:18" s="8" customFormat="1">
      <c r="A54" s="117" t="s">
        <v>188</v>
      </c>
      <c r="B54" s="114">
        <v>2556</v>
      </c>
      <c r="C54" s="111">
        <v>426</v>
      </c>
      <c r="D54"/>
      <c r="E54" s="110" t="s">
        <v>305</v>
      </c>
      <c r="F54" s="131">
        <v>7</v>
      </c>
      <c r="G54" s="132">
        <v>11660</v>
      </c>
      <c r="H54" s="133">
        <v>2332</v>
      </c>
      <c r="J54"/>
      <c r="K54"/>
      <c r="L54"/>
      <c r="M54"/>
    </row>
    <row r="55" spans="1:18" s="8" customFormat="1" ht="14.4">
      <c r="A55" s="117" t="s">
        <v>64</v>
      </c>
      <c r="B55" s="114">
        <v>300</v>
      </c>
      <c r="C55" s="111">
        <v>50</v>
      </c>
      <c r="D55"/>
      <c r="E55" s="90" t="s">
        <v>315</v>
      </c>
      <c r="F55" s="131">
        <v>1</v>
      </c>
      <c r="G55" s="132">
        <v>195</v>
      </c>
      <c r="H55" s="133">
        <v>39</v>
      </c>
      <c r="J55" s="13"/>
      <c r="K55" s="13"/>
      <c r="L55" s="13"/>
    </row>
    <row r="56" spans="1:18" s="8" customFormat="1">
      <c r="A56" s="117" t="s">
        <v>270</v>
      </c>
      <c r="B56" s="114">
        <v>1221</v>
      </c>
      <c r="C56" s="111">
        <v>218</v>
      </c>
      <c r="D56"/>
      <c r="E56" s="90" t="s">
        <v>319</v>
      </c>
      <c r="F56" s="131">
        <v>3</v>
      </c>
      <c r="G56" s="132">
        <v>48371</v>
      </c>
      <c r="H56" s="133">
        <v>8063</v>
      </c>
      <c r="J56" s="78" t="s">
        <v>377</v>
      </c>
      <c r="K56" s="96" t="s">
        <v>388</v>
      </c>
      <c r="L56" s="84" t="s">
        <v>389</v>
      </c>
      <c r="M56" s="97" t="s">
        <v>390</v>
      </c>
      <c r="N56" s="98" t="s">
        <v>391</v>
      </c>
    </row>
    <row r="57" spans="1:18" s="8" customFormat="1">
      <c r="A57" s="117" t="s">
        <v>189</v>
      </c>
      <c r="B57" s="114">
        <v>234</v>
      </c>
      <c r="C57" s="111">
        <v>39</v>
      </c>
      <c r="D57"/>
      <c r="E57" s="90" t="s">
        <v>325</v>
      </c>
      <c r="F57" s="131">
        <v>1</v>
      </c>
      <c r="G57" s="132">
        <v>7224</v>
      </c>
      <c r="H57" s="133">
        <v>1204</v>
      </c>
      <c r="J57" s="79" t="s">
        <v>292</v>
      </c>
      <c r="K57" s="74">
        <v>9996</v>
      </c>
      <c r="L57" s="75">
        <v>2462</v>
      </c>
      <c r="M57" s="94">
        <v>1.1856877665158264E-2</v>
      </c>
      <c r="N57" s="95">
        <v>1.6183420867541789E-2</v>
      </c>
    </row>
    <row r="58" spans="1:18" s="8" customFormat="1">
      <c r="A58" s="117" t="s">
        <v>119</v>
      </c>
      <c r="B58" s="114">
        <v>219</v>
      </c>
      <c r="C58" s="111">
        <v>43</v>
      </c>
      <c r="D58"/>
      <c r="E58" s="90" t="s">
        <v>328</v>
      </c>
      <c r="F58" s="131">
        <v>4</v>
      </c>
      <c r="G58" s="132">
        <v>5634</v>
      </c>
      <c r="H58" s="133">
        <v>936</v>
      </c>
      <c r="J58" s="80" t="s">
        <v>131</v>
      </c>
      <c r="K58" s="77">
        <v>23643</v>
      </c>
      <c r="L58" s="123">
        <v>4576</v>
      </c>
      <c r="M58" s="134">
        <v>2.8044433637188559E-2</v>
      </c>
      <c r="N58" s="93">
        <v>3.0079339516600825E-2</v>
      </c>
    </row>
    <row r="59" spans="1:18" s="8" customFormat="1">
      <c r="A59" s="117" t="s">
        <v>278</v>
      </c>
      <c r="B59" s="114">
        <v>1768</v>
      </c>
      <c r="C59" s="111">
        <v>340</v>
      </c>
      <c r="D59"/>
      <c r="E59" s="102" t="s">
        <v>374</v>
      </c>
      <c r="F59" s="131">
        <v>1</v>
      </c>
      <c r="G59" s="132">
        <v>5831</v>
      </c>
      <c r="H59" s="133">
        <v>658</v>
      </c>
      <c r="J59" s="80" t="s">
        <v>303</v>
      </c>
      <c r="K59" s="77">
        <v>78915</v>
      </c>
      <c r="L59" s="123">
        <v>13232</v>
      </c>
      <c r="M59" s="134">
        <v>9.3605992491593071E-2</v>
      </c>
      <c r="N59" s="93">
        <v>8.6977670560240847E-2</v>
      </c>
    </row>
    <row r="60" spans="1:18" s="8" customFormat="1">
      <c r="A60" s="117" t="s">
        <v>50</v>
      </c>
      <c r="B60" s="114">
        <v>12000</v>
      </c>
      <c r="C60" s="111">
        <v>2000</v>
      </c>
      <c r="D60"/>
      <c r="E60" s="86" t="s">
        <v>379</v>
      </c>
      <c r="F60" s="87">
        <v>122</v>
      </c>
      <c r="G60" s="88">
        <v>843055</v>
      </c>
      <c r="H60" s="89">
        <v>152131</v>
      </c>
      <c r="J60" s="80" t="s">
        <v>248</v>
      </c>
      <c r="K60" s="77">
        <v>80422</v>
      </c>
      <c r="L60" s="123">
        <v>16869</v>
      </c>
      <c r="M60" s="134">
        <v>9.5393538974325523E-2</v>
      </c>
      <c r="N60" s="93">
        <v>0.11088469805628044</v>
      </c>
    </row>
    <row r="61" spans="1:18" s="8" customFormat="1">
      <c r="A61" s="117" t="s">
        <v>280</v>
      </c>
      <c r="B61" s="114">
        <v>9087</v>
      </c>
      <c r="C61" s="111">
        <v>1829</v>
      </c>
      <c r="D61"/>
      <c r="E61"/>
      <c r="F61"/>
      <c r="G61"/>
      <c r="H61"/>
      <c r="J61" s="80" t="s">
        <v>72</v>
      </c>
      <c r="K61" s="77">
        <v>125034</v>
      </c>
      <c r="L61" s="123">
        <v>24600</v>
      </c>
      <c r="M61" s="134">
        <v>0.1483106084419166</v>
      </c>
      <c r="N61" s="93">
        <v>0.1617027430306775</v>
      </c>
    </row>
    <row r="62" spans="1:18" s="8" customFormat="1">
      <c r="A62" s="118" t="s">
        <v>282</v>
      </c>
      <c r="B62" s="114">
        <v>5506</v>
      </c>
      <c r="C62" s="111">
        <v>1110</v>
      </c>
      <c r="D62"/>
      <c r="E62"/>
      <c r="F62"/>
      <c r="G62"/>
      <c r="H62"/>
      <c r="J62" s="80" t="s">
        <v>29</v>
      </c>
      <c r="K62" s="77">
        <v>132980</v>
      </c>
      <c r="L62" s="123">
        <v>27452</v>
      </c>
      <c r="M62" s="134">
        <v>0.15773585353268765</v>
      </c>
      <c r="N62" s="93">
        <v>0.18044974397065686</v>
      </c>
    </row>
    <row r="63" spans="1:18" s="8" customFormat="1">
      <c r="A63" s="116" t="s">
        <v>149</v>
      </c>
      <c r="B63" s="114">
        <v>2604</v>
      </c>
      <c r="C63" s="111">
        <v>361</v>
      </c>
      <c r="D63"/>
      <c r="E63"/>
      <c r="F63"/>
      <c r="G63"/>
      <c r="H63"/>
      <c r="J63" s="80" t="s">
        <v>201</v>
      </c>
      <c r="K63" s="77">
        <v>154013</v>
      </c>
      <c r="L63" s="123">
        <v>26570</v>
      </c>
      <c r="M63" s="134">
        <v>0.18268440374590034</v>
      </c>
      <c r="N63" s="93">
        <v>0.17465210903760575</v>
      </c>
    </row>
    <row r="64" spans="1:18" s="8" customFormat="1">
      <c r="A64" s="117" t="s">
        <v>230</v>
      </c>
      <c r="B64" s="114">
        <v>42664</v>
      </c>
      <c r="C64" s="111">
        <v>7446</v>
      </c>
      <c r="D64"/>
      <c r="E64"/>
      <c r="F64"/>
      <c r="G64"/>
      <c r="H64"/>
      <c r="J64" s="81" t="s">
        <v>144</v>
      </c>
      <c r="K64" s="77">
        <v>238052</v>
      </c>
      <c r="L64" s="123">
        <v>36370</v>
      </c>
      <c r="M64" s="134">
        <v>0.28236829151123</v>
      </c>
      <c r="N64" s="93">
        <v>0.23907027496039598</v>
      </c>
    </row>
    <row r="65" spans="1:18" s="8" customFormat="1">
      <c r="A65" s="117" t="s">
        <v>90</v>
      </c>
      <c r="B65" s="114">
        <v>1680</v>
      </c>
      <c r="C65" s="111">
        <v>336</v>
      </c>
      <c r="D65"/>
      <c r="E65"/>
      <c r="F65"/>
      <c r="G65"/>
      <c r="H65"/>
      <c r="J65" s="86" t="s">
        <v>379</v>
      </c>
      <c r="K65" s="87">
        <v>843055</v>
      </c>
      <c r="L65" s="88">
        <v>152131</v>
      </c>
      <c r="M65" s="99">
        <v>1</v>
      </c>
      <c r="N65" s="100">
        <v>1</v>
      </c>
    </row>
    <row r="66" spans="1:18" s="8" customFormat="1">
      <c r="A66" s="117" t="s">
        <v>91</v>
      </c>
      <c r="B66" s="114">
        <v>3686</v>
      </c>
      <c r="C66" s="111">
        <v>914</v>
      </c>
      <c r="D66"/>
      <c r="E66"/>
      <c r="F66"/>
      <c r="G66"/>
      <c r="H66"/>
      <c r="J66"/>
      <c r="K66"/>
      <c r="L66"/>
      <c r="M66"/>
      <c r="N66"/>
    </row>
    <row r="67" spans="1:18" s="8" customFormat="1">
      <c r="A67" s="117" t="s">
        <v>52</v>
      </c>
      <c r="B67" s="114">
        <v>41215</v>
      </c>
      <c r="C67" s="111">
        <v>5598</v>
      </c>
      <c r="D67"/>
      <c r="E67" s="45" t="s">
        <v>292</v>
      </c>
      <c r="F67" s="54">
        <f t="shared" ref="F67:F74" si="0">K57/$K$65</f>
        <v>1.1856877665158264E-2</v>
      </c>
      <c r="G67" s="52">
        <f t="shared" ref="G67:G74" si="1">L57/$L$65</f>
        <v>1.6183420867541789E-2</v>
      </c>
    </row>
    <row r="68" spans="1:18" s="8" customFormat="1">
      <c r="A68" s="117" t="s">
        <v>257</v>
      </c>
      <c r="B68" s="114">
        <v>103</v>
      </c>
      <c r="C68" s="111">
        <v>49</v>
      </c>
      <c r="D68"/>
      <c r="E68" s="56" t="s">
        <v>131</v>
      </c>
      <c r="F68" s="65">
        <f t="shared" si="0"/>
        <v>2.8044433637188559E-2</v>
      </c>
      <c r="G68" s="66">
        <f t="shared" si="1"/>
        <v>3.0079339516600825E-2</v>
      </c>
      <c r="L68"/>
      <c r="M68"/>
    </row>
    <row r="69" spans="1:18" s="8" customFormat="1">
      <c r="A69" s="117" t="s">
        <v>56</v>
      </c>
      <c r="B69" s="114">
        <v>20969</v>
      </c>
      <c r="C69" s="111">
        <v>4041</v>
      </c>
      <c r="D69"/>
      <c r="E69" s="56" t="s">
        <v>303</v>
      </c>
      <c r="F69" s="55">
        <f t="shared" si="0"/>
        <v>9.3605992491593071E-2</v>
      </c>
      <c r="G69" s="53">
        <f t="shared" si="1"/>
        <v>8.6977670560240847E-2</v>
      </c>
    </row>
    <row r="70" spans="1:18" s="8" customFormat="1">
      <c r="A70" s="117" t="s">
        <v>284</v>
      </c>
      <c r="B70" s="114">
        <v>3798</v>
      </c>
      <c r="C70" s="111">
        <v>870</v>
      </c>
      <c r="D70"/>
      <c r="E70" s="56" t="s">
        <v>248</v>
      </c>
      <c r="F70" s="65">
        <f t="shared" si="0"/>
        <v>9.5393538974325523E-2</v>
      </c>
      <c r="G70" s="66">
        <f t="shared" si="1"/>
        <v>0.11088469805628044</v>
      </c>
      <c r="H70" s="28"/>
      <c r="I70" s="28"/>
      <c r="Q70"/>
      <c r="R70"/>
    </row>
    <row r="71" spans="1:18" s="8" customFormat="1">
      <c r="A71" s="117" t="s">
        <v>310</v>
      </c>
      <c r="B71" s="114">
        <v>595</v>
      </c>
      <c r="C71" s="111">
        <v>119</v>
      </c>
      <c r="D71"/>
      <c r="E71" s="56" t="s">
        <v>72</v>
      </c>
      <c r="F71" s="55">
        <f t="shared" si="0"/>
        <v>0.1483106084419166</v>
      </c>
      <c r="G71" s="53">
        <f t="shared" si="1"/>
        <v>0.1617027430306775</v>
      </c>
      <c r="H71" s="142"/>
      <c r="I71" s="142"/>
      <c r="Q71"/>
      <c r="R71"/>
    </row>
    <row r="72" spans="1:18" s="8" customFormat="1">
      <c r="A72" s="117" t="s">
        <v>285</v>
      </c>
      <c r="B72" s="114">
        <v>15153</v>
      </c>
      <c r="C72" s="111">
        <v>3037</v>
      </c>
      <c r="D72"/>
      <c r="E72" s="56" t="s">
        <v>29</v>
      </c>
      <c r="F72" s="65">
        <f t="shared" si="0"/>
        <v>0.15773585353268765</v>
      </c>
      <c r="G72" s="66">
        <f t="shared" si="1"/>
        <v>0.18044974397065686</v>
      </c>
      <c r="H72" s="142"/>
      <c r="I72" s="142"/>
      <c r="Q72"/>
      <c r="R72"/>
    </row>
    <row r="73" spans="1:18" s="8" customFormat="1">
      <c r="A73" s="117" t="s">
        <v>136</v>
      </c>
      <c r="B73" s="114">
        <v>11388</v>
      </c>
      <c r="C73" s="111">
        <v>2190</v>
      </c>
      <c r="D73"/>
      <c r="E73" s="56" t="s">
        <v>201</v>
      </c>
      <c r="F73" s="55">
        <f t="shared" si="0"/>
        <v>0.18268440374590034</v>
      </c>
      <c r="G73" s="53">
        <f t="shared" si="1"/>
        <v>0.17465210903760575</v>
      </c>
      <c r="H73" s="142"/>
      <c r="I73" s="142"/>
      <c r="Q73"/>
      <c r="R73"/>
    </row>
    <row r="74" spans="1:18" s="8" customFormat="1">
      <c r="A74" s="117" t="s">
        <v>137</v>
      </c>
      <c r="B74" s="114">
        <v>10686</v>
      </c>
      <c r="C74" s="111">
        <v>2095</v>
      </c>
      <c r="D74"/>
      <c r="E74" s="56" t="s">
        <v>144</v>
      </c>
      <c r="F74" s="65">
        <f t="shared" si="0"/>
        <v>0.28236829151123</v>
      </c>
      <c r="G74" s="66">
        <f t="shared" si="1"/>
        <v>0.23907027496039598</v>
      </c>
      <c r="H74" s="142"/>
      <c r="I74" s="142"/>
      <c r="Q74"/>
      <c r="R74"/>
    </row>
    <row r="75" spans="1:18" s="8" customFormat="1">
      <c r="A75" s="117" t="s">
        <v>301</v>
      </c>
      <c r="B75" s="114">
        <v>7000</v>
      </c>
      <c r="C75" s="111">
        <v>1726</v>
      </c>
      <c r="D75"/>
      <c r="E75" s="9"/>
      <c r="F75" s="9"/>
      <c r="H75" s="142"/>
      <c r="I75" s="142"/>
      <c r="Q75"/>
      <c r="R75"/>
    </row>
    <row r="76" spans="1:18" s="8" customFormat="1">
      <c r="A76" s="117" t="s">
        <v>312</v>
      </c>
      <c r="B76" s="114">
        <v>4075</v>
      </c>
      <c r="C76" s="111">
        <v>815</v>
      </c>
      <c r="D76"/>
      <c r="E76" s="40" t="s">
        <v>41</v>
      </c>
      <c r="F76" s="37">
        <f>GETPIVOTDATA("Count of Site Name",$J$27,"Site Typology","Collective centers")</f>
        <v>12</v>
      </c>
      <c r="H76" s="142"/>
      <c r="I76" s="142"/>
      <c r="Q76"/>
      <c r="R76"/>
    </row>
    <row r="77" spans="1:18" s="8" customFormat="1">
      <c r="A77" s="117" t="s">
        <v>313</v>
      </c>
      <c r="B77" s="114">
        <v>435</v>
      </c>
      <c r="C77" s="111">
        <v>87</v>
      </c>
      <c r="D77"/>
      <c r="E77" s="41" t="s">
        <v>46</v>
      </c>
      <c r="F77" s="64">
        <f>GETPIVOTDATA("Count of Site Name",$J$27,"Site Typology","Formal IDP Site")</f>
        <v>18</v>
      </c>
      <c r="H77" s="142"/>
      <c r="I77" s="142"/>
      <c r="Q77"/>
      <c r="R77"/>
    </row>
    <row r="78" spans="1:18" s="8" customFormat="1">
      <c r="A78" s="117" t="s">
        <v>332</v>
      </c>
      <c r="B78" s="114">
        <v>530</v>
      </c>
      <c r="C78" s="111">
        <v>87</v>
      </c>
      <c r="D78"/>
      <c r="E78" s="42" t="s">
        <v>34</v>
      </c>
      <c r="F78" s="39">
        <f>GETPIVOTDATA("Count of Site Name",$J$27,"Site Typology","Self settled informal sites")</f>
        <v>92</v>
      </c>
      <c r="H78" s="142"/>
      <c r="I78" s="142"/>
      <c r="Q78"/>
      <c r="R78"/>
    </row>
    <row r="79" spans="1:18" s="8" customFormat="1">
      <c r="A79" s="117" t="s">
        <v>215</v>
      </c>
      <c r="B79" s="114">
        <v>12381</v>
      </c>
      <c r="C79" s="111">
        <v>2063</v>
      </c>
      <c r="D79"/>
      <c r="E79" s="10"/>
      <c r="F79" s="11"/>
      <c r="H79" s="142"/>
      <c r="I79" s="142"/>
      <c r="Q79"/>
      <c r="R79"/>
    </row>
    <row r="80" spans="1:18" s="8" customFormat="1">
      <c r="A80" s="117" t="s">
        <v>101</v>
      </c>
      <c r="B80" s="114">
        <v>28090</v>
      </c>
      <c r="C80" s="111">
        <v>4833</v>
      </c>
      <c r="D80"/>
      <c r="E80" s="9"/>
      <c r="F80" s="9"/>
      <c r="Q80"/>
      <c r="R80"/>
    </row>
    <row r="81" spans="1:15" s="8" customFormat="1">
      <c r="A81" s="117" t="s">
        <v>240</v>
      </c>
      <c r="B81" s="114">
        <v>2248</v>
      </c>
      <c r="C81" s="111">
        <v>368</v>
      </c>
      <c r="D81"/>
      <c r="E81" s="31" t="s">
        <v>78</v>
      </c>
      <c r="F81" s="37">
        <f>GETPIVOTDATA("Count of Site Name",$J$34,"Response Type","Mobile")</f>
        <v>8</v>
      </c>
      <c r="J81"/>
      <c r="K81"/>
      <c r="L81"/>
    </row>
    <row r="82" spans="1:15" s="8" customFormat="1">
      <c r="A82" s="117" t="s">
        <v>121</v>
      </c>
      <c r="B82" s="114">
        <v>776</v>
      </c>
      <c r="C82" s="111">
        <v>141</v>
      </c>
      <c r="D82"/>
      <c r="E82" s="43" t="s">
        <v>48</v>
      </c>
      <c r="F82" s="64">
        <f>GETPIVOTDATA("Count of Site Name",$J$34,"Response Type","None")</f>
        <v>76</v>
      </c>
      <c r="J82"/>
      <c r="K82"/>
      <c r="L82"/>
    </row>
    <row r="83" spans="1:15" s="8" customFormat="1">
      <c r="A83" s="117" t="s">
        <v>333</v>
      </c>
      <c r="B83" s="114">
        <v>1788</v>
      </c>
      <c r="C83" s="111">
        <v>297</v>
      </c>
      <c r="D83"/>
      <c r="E83" s="43" t="s">
        <v>37</v>
      </c>
      <c r="F83" s="38">
        <f>GETPIVOTDATA("Count of Site Name",$J$34,"Response Type","Roving")</f>
        <v>7</v>
      </c>
      <c r="J83"/>
      <c r="K83"/>
      <c r="L83"/>
    </row>
    <row r="84" spans="1:15" s="8" customFormat="1">
      <c r="A84" s="117" t="s">
        <v>151</v>
      </c>
      <c r="B84" s="114">
        <v>585</v>
      </c>
      <c r="C84" s="111">
        <v>113</v>
      </c>
      <c r="D84"/>
      <c r="E84" s="44" t="s">
        <v>44</v>
      </c>
      <c r="F84" s="67">
        <f>GETPIVOTDATA("Count of Site Name",$J$34,"Response Type","Static")</f>
        <v>31</v>
      </c>
      <c r="J84"/>
      <c r="K84"/>
      <c r="L84"/>
    </row>
    <row r="85" spans="1:15" s="8" customFormat="1">
      <c r="A85" s="117" t="s">
        <v>123</v>
      </c>
      <c r="B85" s="114">
        <v>132</v>
      </c>
      <c r="C85" s="111">
        <v>24</v>
      </c>
      <c r="D85"/>
      <c r="E85" s="9"/>
      <c r="F85" s="9"/>
      <c r="J85"/>
      <c r="K85"/>
      <c r="L85"/>
    </row>
    <row r="86" spans="1:15" s="8" customFormat="1">
      <c r="A86" s="117" t="s">
        <v>287</v>
      </c>
      <c r="B86" s="114">
        <v>26723</v>
      </c>
      <c r="C86" s="111">
        <v>5353</v>
      </c>
      <c r="D86"/>
      <c r="E86" s="45" t="s">
        <v>384</v>
      </c>
      <c r="F86" s="37">
        <f>GETPIVOTDATA("Count of Site Name",$J$41,"Site Managed","No")</f>
        <v>76</v>
      </c>
      <c r="J86"/>
      <c r="K86"/>
      <c r="L86"/>
    </row>
    <row r="87" spans="1:15" s="8" customFormat="1">
      <c r="A87" s="117" t="s">
        <v>70</v>
      </c>
      <c r="B87" s="114">
        <v>1100</v>
      </c>
      <c r="C87" s="111">
        <v>220</v>
      </c>
      <c r="D87"/>
      <c r="E87" s="46" t="s">
        <v>382</v>
      </c>
      <c r="F87" s="67">
        <f>GETPIVOTDATA("Count of Site Name",$J$41,"Site Managed","Yes")</f>
        <v>46</v>
      </c>
      <c r="J87"/>
      <c r="K87"/>
      <c r="L87"/>
    </row>
    <row r="88" spans="1:15" s="8" customFormat="1">
      <c r="A88" s="117" t="s">
        <v>222</v>
      </c>
      <c r="B88" s="114">
        <v>781</v>
      </c>
      <c r="C88" s="111">
        <v>130</v>
      </c>
      <c r="D88"/>
      <c r="E88" s="9"/>
      <c r="F88" s="9"/>
      <c r="J88"/>
      <c r="K88"/>
      <c r="L88"/>
    </row>
    <row r="89" spans="1:15" s="8" customFormat="1">
      <c r="A89" s="117" t="s">
        <v>244</v>
      </c>
      <c r="B89" s="114">
        <v>1984</v>
      </c>
      <c r="C89" s="111">
        <v>363</v>
      </c>
      <c r="D89"/>
      <c r="E89" s="49" t="s">
        <v>36</v>
      </c>
      <c r="F89" s="47">
        <f t="shared" ref="F89:F94" si="2">G89/$G$95</f>
        <v>2.4590163934426229E-2</v>
      </c>
      <c r="G89" s="37">
        <f>COUNTIF(Table5[Managed by],'Pivot tables &amp; visuals'!E89)</f>
        <v>3</v>
      </c>
      <c r="J89"/>
      <c r="K89"/>
      <c r="L89"/>
    </row>
    <row r="90" spans="1:15" s="8" customFormat="1">
      <c r="A90" s="117" t="s">
        <v>289</v>
      </c>
      <c r="B90" s="114">
        <v>2831</v>
      </c>
      <c r="C90" s="111">
        <v>555</v>
      </c>
      <c r="D90"/>
      <c r="E90" s="50" t="s">
        <v>84</v>
      </c>
      <c r="F90" s="68">
        <f t="shared" si="2"/>
        <v>5.737704918032787E-2</v>
      </c>
      <c r="G90" s="64">
        <f>COUNTIF(Table5[Managed by],'Pivot tables &amp; visuals'!E90)</f>
        <v>7</v>
      </c>
      <c r="J90"/>
      <c r="K90"/>
      <c r="L90"/>
    </row>
    <row r="91" spans="1:15" s="8" customFormat="1">
      <c r="A91" s="117" t="s">
        <v>96</v>
      </c>
      <c r="B91" s="114">
        <v>2352</v>
      </c>
      <c r="C91" s="111">
        <v>420</v>
      </c>
      <c r="D91"/>
      <c r="E91" s="51" t="s">
        <v>54</v>
      </c>
      <c r="F91" s="48">
        <f t="shared" si="2"/>
        <v>0.10655737704918032</v>
      </c>
      <c r="G91" s="38">
        <f>COUNTIF(Table5[Managed by],'Pivot tables &amp; visuals'!E91)</f>
        <v>13</v>
      </c>
      <c r="J91"/>
      <c r="K91"/>
      <c r="L91"/>
    </row>
    <row r="92" spans="1:15" s="8" customFormat="1">
      <c r="A92" s="117" t="s">
        <v>124</v>
      </c>
      <c r="B92" s="114">
        <v>237</v>
      </c>
      <c r="C92" s="111">
        <v>43</v>
      </c>
      <c r="D92"/>
      <c r="E92" s="50" t="s">
        <v>107</v>
      </c>
      <c r="F92" s="68">
        <f t="shared" si="2"/>
        <v>0.1721311475409836</v>
      </c>
      <c r="G92" s="64">
        <f>COUNTIF(Table5[Managed by],'Pivot tables &amp; visuals'!E92)</f>
        <v>21</v>
      </c>
      <c r="J92"/>
      <c r="K92"/>
      <c r="L92"/>
    </row>
    <row r="93" spans="1:15" s="8" customFormat="1">
      <c r="A93" s="117" t="s">
        <v>125</v>
      </c>
      <c r="B93" s="114">
        <v>354</v>
      </c>
      <c r="C93" s="111">
        <v>58</v>
      </c>
      <c r="D93"/>
      <c r="E93" s="50" t="s">
        <v>42</v>
      </c>
      <c r="F93" s="48">
        <f t="shared" si="2"/>
        <v>0.19672131147540983</v>
      </c>
      <c r="G93" s="38">
        <f>COUNTIF(Table5[Managed by],'Pivot tables &amp; visuals'!E93)</f>
        <v>24</v>
      </c>
      <c r="J93"/>
      <c r="K93"/>
      <c r="L93"/>
    </row>
    <row r="94" spans="1:15" s="8" customFormat="1">
      <c r="A94" s="117" t="s">
        <v>126</v>
      </c>
      <c r="B94" s="114">
        <v>490</v>
      </c>
      <c r="C94" s="111">
        <v>71</v>
      </c>
      <c r="D94"/>
      <c r="E94" s="50" t="s">
        <v>48</v>
      </c>
      <c r="F94" s="68">
        <f t="shared" si="2"/>
        <v>0.44262295081967212</v>
      </c>
      <c r="G94" s="64">
        <f>COUNTIF(Table5[Managed by],'Pivot tables &amp; visuals'!E94)</f>
        <v>54</v>
      </c>
      <c r="J94"/>
      <c r="K94"/>
      <c r="L94"/>
    </row>
    <row r="95" spans="1:15" s="8" customFormat="1">
      <c r="A95" s="117" t="s">
        <v>159</v>
      </c>
      <c r="B95" s="114">
        <v>7492</v>
      </c>
      <c r="C95" s="111">
        <v>1249</v>
      </c>
      <c r="D95"/>
      <c r="E95" s="61" t="s">
        <v>396</v>
      </c>
      <c r="F95" s="62"/>
      <c r="G95" s="63">
        <f>SUM(G89:G94)</f>
        <v>122</v>
      </c>
      <c r="J95"/>
      <c r="K95"/>
      <c r="L95"/>
    </row>
    <row r="96" spans="1:15" s="8" customFormat="1">
      <c r="A96" s="117" t="s">
        <v>261</v>
      </c>
      <c r="B96" s="114">
        <v>192</v>
      </c>
      <c r="C96" s="111">
        <v>37</v>
      </c>
      <c r="D96"/>
      <c r="J96" s="14"/>
      <c r="K96" s="14"/>
      <c r="L96"/>
      <c r="M96"/>
      <c r="N96"/>
      <c r="O96"/>
    </row>
    <row r="97" spans="1:15" s="8" customFormat="1">
      <c r="A97" s="117" t="s">
        <v>109</v>
      </c>
      <c r="B97" s="114">
        <v>1134</v>
      </c>
      <c r="C97" s="111">
        <v>189</v>
      </c>
      <c r="D97"/>
      <c r="K97" s="14"/>
      <c r="L97"/>
      <c r="M97"/>
      <c r="N97"/>
      <c r="O97"/>
    </row>
    <row r="98" spans="1:15" s="8" customFormat="1">
      <c r="A98" s="117" t="s">
        <v>314</v>
      </c>
      <c r="B98" s="114">
        <v>3635</v>
      </c>
      <c r="C98" s="111">
        <v>727</v>
      </c>
      <c r="D98"/>
      <c r="E98" s="31" t="s">
        <v>397</v>
      </c>
      <c r="F98" s="35" t="s">
        <v>393</v>
      </c>
      <c r="G98" s="32" t="s">
        <v>392</v>
      </c>
      <c r="J98" s="14"/>
      <c r="K98" s="14"/>
      <c r="L98"/>
      <c r="M98"/>
      <c r="N98"/>
      <c r="O98"/>
    </row>
    <row r="99" spans="1:15" s="8" customFormat="1">
      <c r="A99" s="117" t="s">
        <v>161</v>
      </c>
      <c r="B99" s="114">
        <v>2851</v>
      </c>
      <c r="C99" s="111">
        <v>475</v>
      </c>
      <c r="D99"/>
      <c r="E99" s="33" t="s">
        <v>384</v>
      </c>
      <c r="F99" s="36">
        <f>SUMIF(Table5[Site Managed],"No",Table5[Displaced Population (Individuals)])</f>
        <v>356991</v>
      </c>
      <c r="G99" s="34">
        <f>SUMIF(Table5[Site Managed],"No",Table5[Displaced Population (HH)])</f>
        <v>73890</v>
      </c>
      <c r="J99" s="14"/>
      <c r="K99" s="14"/>
      <c r="L99"/>
      <c r="M99"/>
      <c r="N99"/>
      <c r="O99"/>
    </row>
    <row r="100" spans="1:15" s="8" customFormat="1">
      <c r="A100" s="117" t="s">
        <v>141</v>
      </c>
      <c r="B100" s="114">
        <v>1569</v>
      </c>
      <c r="C100" s="111">
        <v>291</v>
      </c>
      <c r="D100"/>
      <c r="E100" s="69" t="s">
        <v>382</v>
      </c>
      <c r="F100" s="70">
        <f>SUMIF(Table5[Site Managed],"Yes",Table5[Displaced Population (Individuals)])</f>
        <v>486064</v>
      </c>
      <c r="G100" s="71">
        <f>SUMIF(Table5[Site Managed],"Yes",Table5[Displaced Population (HH)])</f>
        <v>78241</v>
      </c>
      <c r="J100" s="14"/>
      <c r="K100" s="14"/>
      <c r="L100"/>
      <c r="M100"/>
      <c r="N100"/>
      <c r="O100"/>
    </row>
    <row r="101" spans="1:15" s="8" customFormat="1">
      <c r="A101" s="117" t="s">
        <v>191</v>
      </c>
      <c r="B101" s="114">
        <v>10030</v>
      </c>
      <c r="C101" s="111">
        <v>1672</v>
      </c>
      <c r="D101"/>
      <c r="L101"/>
      <c r="M101"/>
      <c r="N101"/>
      <c r="O101"/>
    </row>
    <row r="102" spans="1:15" s="8" customFormat="1">
      <c r="A102" s="117" t="s">
        <v>162</v>
      </c>
      <c r="B102" s="114">
        <v>7541</v>
      </c>
      <c r="C102" s="111">
        <v>1242</v>
      </c>
      <c r="D102"/>
      <c r="L102"/>
      <c r="M102"/>
      <c r="N102"/>
      <c r="O102"/>
    </row>
    <row r="103" spans="1:15" s="8" customFormat="1">
      <c r="A103" s="117" t="s">
        <v>173</v>
      </c>
      <c r="B103" s="114">
        <v>12015</v>
      </c>
      <c r="C103" s="111">
        <v>1725</v>
      </c>
      <c r="D103"/>
      <c r="L103"/>
      <c r="M103"/>
      <c r="N103"/>
      <c r="O103"/>
    </row>
    <row r="104" spans="1:15" s="8" customFormat="1">
      <c r="A104" s="117" t="s">
        <v>58</v>
      </c>
      <c r="B104" s="114">
        <v>399</v>
      </c>
      <c r="C104" s="111">
        <v>66</v>
      </c>
      <c r="D104"/>
      <c r="L104"/>
      <c r="M104"/>
      <c r="N104"/>
      <c r="O104"/>
    </row>
    <row r="105" spans="1:15" s="8" customFormat="1">
      <c r="A105" s="117" t="s">
        <v>192</v>
      </c>
      <c r="B105" s="114">
        <v>21203</v>
      </c>
      <c r="C105" s="111">
        <v>3044</v>
      </c>
      <c r="D105"/>
      <c r="E105" s="9"/>
      <c r="F105" s="9"/>
      <c r="L105"/>
      <c r="M105"/>
      <c r="N105"/>
      <c r="O105"/>
    </row>
    <row r="106" spans="1:15" s="8" customFormat="1">
      <c r="A106" s="117" t="s">
        <v>193</v>
      </c>
      <c r="B106" s="114">
        <v>18268</v>
      </c>
      <c r="C106" s="111">
        <v>2561</v>
      </c>
      <c r="D106"/>
      <c r="E106" s="9"/>
      <c r="F106" s="9"/>
      <c r="L106"/>
      <c r="M106"/>
      <c r="N106"/>
      <c r="O106"/>
    </row>
    <row r="107" spans="1:15" s="8" customFormat="1">
      <c r="A107" s="117" t="s">
        <v>194</v>
      </c>
      <c r="B107" s="114">
        <v>13591</v>
      </c>
      <c r="C107" s="111">
        <v>1825</v>
      </c>
      <c r="D107"/>
      <c r="E107" s="9"/>
      <c r="F107" s="9"/>
      <c r="L107"/>
      <c r="M107"/>
      <c r="N107"/>
      <c r="O107"/>
    </row>
    <row r="108" spans="1:15" s="8" customFormat="1">
      <c r="A108" s="118" t="s">
        <v>153</v>
      </c>
      <c r="B108" s="114">
        <v>4163</v>
      </c>
      <c r="C108" s="111">
        <v>581</v>
      </c>
      <c r="D108"/>
      <c r="E108" s="9"/>
      <c r="F108" s="9"/>
      <c r="L108"/>
      <c r="M108"/>
      <c r="N108"/>
      <c r="O108"/>
    </row>
    <row r="109" spans="1:15" s="8" customFormat="1">
      <c r="A109" s="116" t="s">
        <v>154</v>
      </c>
      <c r="B109" s="114">
        <v>6176</v>
      </c>
      <c r="C109" s="111">
        <v>837</v>
      </c>
      <c r="D109"/>
      <c r="E109" s="9"/>
      <c r="F109" s="9"/>
      <c r="L109"/>
      <c r="M109"/>
      <c r="N109"/>
      <c r="O109"/>
    </row>
    <row r="110" spans="1:15" s="8" customFormat="1">
      <c r="A110" s="117" t="s">
        <v>155</v>
      </c>
      <c r="B110" s="114">
        <v>9662</v>
      </c>
      <c r="C110" s="111">
        <v>1376</v>
      </c>
      <c r="D110"/>
      <c r="E110" s="9"/>
      <c r="F110" s="9"/>
      <c r="L110"/>
      <c r="M110"/>
      <c r="N110"/>
      <c r="O110"/>
    </row>
    <row r="111" spans="1:15" s="8" customFormat="1">
      <c r="A111" s="117" t="s">
        <v>197</v>
      </c>
      <c r="B111" s="114">
        <v>642</v>
      </c>
      <c r="C111" s="111">
        <v>86</v>
      </c>
      <c r="D111"/>
      <c r="E111" s="9"/>
      <c r="F111" s="9"/>
      <c r="L111"/>
      <c r="M111"/>
      <c r="N111"/>
      <c r="O111"/>
    </row>
    <row r="112" spans="1:15" s="8" customFormat="1">
      <c r="A112" s="117" t="s">
        <v>199</v>
      </c>
      <c r="B112" s="114">
        <v>1928</v>
      </c>
      <c r="C112" s="111">
        <v>277</v>
      </c>
      <c r="D112"/>
      <c r="E112" s="9"/>
      <c r="F112" s="9"/>
      <c r="L112"/>
      <c r="M112"/>
      <c r="N112"/>
      <c r="O112"/>
    </row>
    <row r="113" spans="1:15" s="8" customFormat="1">
      <c r="A113" s="117" t="s">
        <v>322</v>
      </c>
      <c r="B113" s="114">
        <v>3065</v>
      </c>
      <c r="C113" s="111">
        <v>512</v>
      </c>
      <c r="D113"/>
      <c r="E113" s="9"/>
      <c r="F113" s="9"/>
      <c r="L113"/>
      <c r="M113"/>
      <c r="N113"/>
      <c r="O113"/>
    </row>
    <row r="114" spans="1:15" s="8" customFormat="1">
      <c r="A114" s="117" t="s">
        <v>92</v>
      </c>
      <c r="B114" s="114">
        <v>12541</v>
      </c>
      <c r="C114" s="111">
        <v>3460</v>
      </c>
      <c r="D114"/>
      <c r="E114" s="14"/>
      <c r="F114" s="9"/>
      <c r="L114"/>
      <c r="M114"/>
      <c r="N114"/>
      <c r="O114"/>
    </row>
    <row r="115" spans="1:15" s="8" customFormat="1">
      <c r="A115" s="117" t="s">
        <v>127</v>
      </c>
      <c r="B115" s="114">
        <v>237</v>
      </c>
      <c r="C115" s="111">
        <v>43</v>
      </c>
      <c r="D115"/>
      <c r="E115" s="9"/>
      <c r="F115" s="9"/>
      <c r="L115"/>
      <c r="M115"/>
      <c r="N115"/>
      <c r="O115"/>
    </row>
    <row r="116" spans="1:15" s="8" customFormat="1">
      <c r="A116" s="117" t="s">
        <v>164</v>
      </c>
      <c r="B116" s="114">
        <v>642</v>
      </c>
      <c r="C116" s="111">
        <v>107</v>
      </c>
      <c r="D116"/>
      <c r="E116" s="9"/>
      <c r="F116" s="9"/>
      <c r="L116"/>
      <c r="M116"/>
      <c r="N116"/>
      <c r="O116"/>
    </row>
    <row r="117" spans="1:15" s="8" customFormat="1">
      <c r="A117" s="117" t="s">
        <v>165</v>
      </c>
      <c r="B117" s="114">
        <v>948</v>
      </c>
      <c r="C117" s="111">
        <v>158</v>
      </c>
      <c r="D117"/>
      <c r="E117" s="9"/>
      <c r="F117" s="9"/>
      <c r="L117"/>
      <c r="M117"/>
      <c r="N117"/>
      <c r="O117"/>
    </row>
    <row r="118" spans="1:15" s="8" customFormat="1">
      <c r="A118" s="117" t="s">
        <v>166</v>
      </c>
      <c r="B118" s="114">
        <v>828</v>
      </c>
      <c r="C118" s="111">
        <v>138</v>
      </c>
      <c r="D118"/>
      <c r="E118" s="9"/>
      <c r="F118" s="9"/>
      <c r="L118"/>
      <c r="M118"/>
      <c r="N118"/>
      <c r="O118"/>
    </row>
    <row r="119" spans="1:15" s="8" customFormat="1">
      <c r="A119" s="117" t="s">
        <v>111</v>
      </c>
      <c r="B119" s="114">
        <v>2500</v>
      </c>
      <c r="C119" s="111">
        <v>500</v>
      </c>
      <c r="D119"/>
      <c r="E119" s="9"/>
      <c r="F119" s="9"/>
      <c r="L119"/>
      <c r="M119"/>
      <c r="N119"/>
      <c r="O119"/>
    </row>
    <row r="120" spans="1:15" s="8" customFormat="1">
      <c r="A120" s="117" t="s">
        <v>167</v>
      </c>
      <c r="B120" s="114">
        <v>2232</v>
      </c>
      <c r="C120" s="111">
        <v>372</v>
      </c>
      <c r="D120"/>
      <c r="E120" s="9"/>
      <c r="F120" s="9"/>
    </row>
    <row r="121" spans="1:15" s="8" customFormat="1">
      <c r="A121" s="117" t="s">
        <v>279</v>
      </c>
      <c r="B121" s="114">
        <v>196</v>
      </c>
      <c r="C121" s="111">
        <v>35</v>
      </c>
      <c r="D121"/>
      <c r="E121" s="9"/>
      <c r="F121" s="9"/>
    </row>
    <row r="122" spans="1:15" s="8" customFormat="1">
      <c r="A122" s="117" t="s">
        <v>174</v>
      </c>
      <c r="B122" s="114">
        <v>3562</v>
      </c>
      <c r="C122" s="111">
        <v>593</v>
      </c>
      <c r="D122"/>
      <c r="E122" s="9"/>
      <c r="F122" s="9"/>
    </row>
    <row r="123" spans="1:15" s="8" customFormat="1">
      <c r="A123" s="117" t="s">
        <v>245</v>
      </c>
      <c r="B123" s="114">
        <v>18966</v>
      </c>
      <c r="C123" s="111">
        <v>3161</v>
      </c>
      <c r="D123"/>
      <c r="E123" s="9"/>
      <c r="F123" s="9"/>
    </row>
    <row r="124" spans="1:15" s="8" customFormat="1">
      <c r="A124" s="117" t="s">
        <v>60</v>
      </c>
      <c r="B124" s="114">
        <v>410</v>
      </c>
      <c r="C124" s="111">
        <v>68</v>
      </c>
      <c r="D124"/>
      <c r="E124" s="9"/>
      <c r="F124" s="9"/>
    </row>
    <row r="125" spans="1:15" s="8" customFormat="1">
      <c r="A125" s="117" t="s">
        <v>334</v>
      </c>
      <c r="B125" s="114">
        <v>1240</v>
      </c>
      <c r="C125" s="111">
        <v>206</v>
      </c>
      <c r="D125"/>
      <c r="E125" s="9"/>
      <c r="F125" s="9"/>
    </row>
    <row r="126" spans="1:15" s="8" customFormat="1">
      <c r="A126" s="117" t="s">
        <v>76</v>
      </c>
      <c r="B126" s="114">
        <v>2934</v>
      </c>
      <c r="C126" s="111">
        <v>978</v>
      </c>
      <c r="D126"/>
      <c r="E126" s="9"/>
      <c r="F126" s="9"/>
    </row>
    <row r="127" spans="1:15" s="8" customFormat="1">
      <c r="A127" s="117" t="s">
        <v>112</v>
      </c>
      <c r="B127" s="114">
        <v>1400</v>
      </c>
      <c r="C127" s="111">
        <v>280</v>
      </c>
      <c r="D127"/>
      <c r="E127" s="9"/>
      <c r="F127" s="9"/>
    </row>
    <row r="128" spans="1:15" s="8" customFormat="1">
      <c r="A128" s="117" t="s">
        <v>232</v>
      </c>
      <c r="B128" s="114">
        <v>942</v>
      </c>
      <c r="C128" s="111">
        <v>142</v>
      </c>
      <c r="D128"/>
      <c r="E128" s="9"/>
      <c r="F128" s="9"/>
    </row>
    <row r="129" spans="1:6" s="8" customFormat="1">
      <c r="A129" s="117" t="s">
        <v>291</v>
      </c>
      <c r="B129" s="114">
        <v>1347</v>
      </c>
      <c r="C129" s="111">
        <v>719</v>
      </c>
      <c r="D129"/>
      <c r="E129" s="9"/>
      <c r="F129" s="9"/>
    </row>
    <row r="130" spans="1:6" s="8" customFormat="1">
      <c r="A130" s="117" t="s">
        <v>113</v>
      </c>
      <c r="B130" s="114">
        <v>940</v>
      </c>
      <c r="C130" s="111">
        <v>188</v>
      </c>
      <c r="D130"/>
      <c r="E130" s="9"/>
      <c r="F130" s="9"/>
    </row>
    <row r="131" spans="1:6" s="8" customFormat="1">
      <c r="A131" s="117" t="s">
        <v>324</v>
      </c>
      <c r="B131" s="114">
        <v>29646</v>
      </c>
      <c r="C131" s="111">
        <v>4941</v>
      </c>
      <c r="D131"/>
      <c r="E131" s="9"/>
      <c r="F131" s="9"/>
    </row>
    <row r="132" spans="1:6" s="8" customFormat="1">
      <c r="A132" s="117" t="s">
        <v>130</v>
      </c>
      <c r="B132" s="114">
        <v>3000</v>
      </c>
      <c r="C132" s="111">
        <v>500</v>
      </c>
      <c r="D132"/>
      <c r="E132" s="9"/>
      <c r="F132" s="9"/>
    </row>
    <row r="133" spans="1:6" s="8" customFormat="1">
      <c r="A133" s="117" t="s">
        <v>71</v>
      </c>
      <c r="B133" s="114">
        <v>1755</v>
      </c>
      <c r="C133" s="111">
        <v>351</v>
      </c>
      <c r="D133"/>
      <c r="E133" s="9"/>
      <c r="F133" s="9"/>
    </row>
    <row r="134" spans="1:6" s="8" customFormat="1">
      <c r="A134" s="80" t="s">
        <v>99</v>
      </c>
      <c r="B134" s="114">
        <v>37946</v>
      </c>
      <c r="C134" s="111">
        <v>6324</v>
      </c>
      <c r="D134"/>
      <c r="E134" s="9"/>
      <c r="F134" s="9"/>
    </row>
    <row r="135" spans="1:6" s="8" customFormat="1">
      <c r="A135" s="80" t="s">
        <v>195</v>
      </c>
      <c r="B135" s="114">
        <v>1928</v>
      </c>
      <c r="C135" s="111">
        <v>277</v>
      </c>
      <c r="D135"/>
      <c r="E135" s="9"/>
      <c r="F135" s="9"/>
    </row>
    <row r="136" spans="1:6" s="8" customFormat="1">
      <c r="A136" s="80" t="s">
        <v>211</v>
      </c>
      <c r="B136" s="114">
        <v>27207</v>
      </c>
      <c r="C136" s="111">
        <v>4248</v>
      </c>
      <c r="D136"/>
      <c r="E136" s="9"/>
      <c r="F136" s="9"/>
    </row>
    <row r="137" spans="1:6" s="8" customFormat="1">
      <c r="A137" s="81" t="s">
        <v>374</v>
      </c>
      <c r="B137" s="114">
        <v>5831</v>
      </c>
      <c r="C137" s="111">
        <v>658</v>
      </c>
      <c r="D137"/>
      <c r="E137" s="9"/>
      <c r="F137" s="9"/>
    </row>
    <row r="138" spans="1:6" s="8" customFormat="1">
      <c r="A138" s="119" t="s">
        <v>379</v>
      </c>
      <c r="B138" s="120">
        <v>843055</v>
      </c>
      <c r="C138" s="121">
        <v>152131</v>
      </c>
      <c r="D138"/>
      <c r="E138" s="9"/>
      <c r="F138" s="9"/>
    </row>
    <row r="139" spans="1:6" s="8" customFormat="1">
      <c r="A139"/>
      <c r="B139"/>
      <c r="C139"/>
      <c r="D139"/>
      <c r="E139" s="9"/>
      <c r="F139" s="9"/>
    </row>
    <row r="140" spans="1:6" s="8" customFormat="1">
      <c r="A140"/>
      <c r="B140"/>
      <c r="C140"/>
      <c r="D140"/>
      <c r="E140" s="9"/>
      <c r="F140" s="9"/>
    </row>
    <row r="141" spans="1:6" s="8" customFormat="1">
      <c r="A141"/>
      <c r="B141"/>
      <c r="C141"/>
      <c r="D141"/>
      <c r="E141" s="9"/>
      <c r="F141" s="9"/>
    </row>
    <row r="142" spans="1:6" s="8" customFormat="1">
      <c r="A142"/>
      <c r="B142"/>
      <c r="C142"/>
      <c r="D142"/>
      <c r="E142" s="9"/>
      <c r="F142" s="9"/>
    </row>
    <row r="143" spans="1:6" s="8" customFormat="1">
      <c r="A143"/>
      <c r="B143"/>
      <c r="C143"/>
      <c r="D143"/>
      <c r="E143" s="9"/>
      <c r="F143" s="9"/>
    </row>
    <row r="144" spans="1:6" s="8" customFormat="1">
      <c r="A144"/>
      <c r="B144"/>
      <c r="C144"/>
      <c r="D144"/>
      <c r="E144" s="9"/>
      <c r="F144" s="9"/>
    </row>
    <row r="145" spans="1:6" s="8" customFormat="1">
      <c r="A145"/>
      <c r="B145"/>
      <c r="C145"/>
      <c r="D145"/>
      <c r="E145" s="9"/>
      <c r="F145" s="9"/>
    </row>
    <row r="146" spans="1:6" s="8" customFormat="1">
      <c r="A146"/>
      <c r="B146"/>
      <c r="C146"/>
      <c r="D146"/>
      <c r="E146" s="9"/>
      <c r="F146" s="9"/>
    </row>
    <row r="147" spans="1:6" s="8" customFormat="1">
      <c r="A147"/>
      <c r="B147"/>
      <c r="C147"/>
      <c r="D147"/>
      <c r="E147" s="9"/>
      <c r="F147" s="9"/>
    </row>
    <row r="148" spans="1:6" s="8" customFormat="1">
      <c r="A148"/>
      <c r="B148"/>
      <c r="C148"/>
      <c r="D148"/>
      <c r="E148" s="9"/>
      <c r="F148" s="9"/>
    </row>
    <row r="149" spans="1:6" s="8" customFormat="1">
      <c r="A149"/>
      <c r="B149"/>
      <c r="C149"/>
      <c r="D149"/>
      <c r="E149" s="9"/>
      <c r="F149" s="9"/>
    </row>
    <row r="150" spans="1:6" s="8" customFormat="1">
      <c r="A150"/>
      <c r="B150"/>
      <c r="C150"/>
      <c r="D150" s="9"/>
      <c r="E150" s="9"/>
      <c r="F150" s="9"/>
    </row>
    <row r="151" spans="1:6" s="8" customFormat="1">
      <c r="A151"/>
      <c r="B151"/>
      <c r="C151"/>
      <c r="D151" s="9"/>
      <c r="E151" s="9"/>
      <c r="F151" s="9"/>
    </row>
    <row r="152" spans="1:6" s="8" customFormat="1">
      <c r="A152"/>
      <c r="B152"/>
      <c r="C152"/>
      <c r="D152" s="9"/>
      <c r="E152" s="9"/>
      <c r="F152" s="9"/>
    </row>
    <row r="153" spans="1:6" s="8" customFormat="1">
      <c r="A153"/>
      <c r="B153"/>
      <c r="C153"/>
      <c r="D153" s="9"/>
      <c r="E153" s="9"/>
      <c r="F153" s="9"/>
    </row>
    <row r="154" spans="1:6" s="8" customFormat="1">
      <c r="A154"/>
      <c r="B154"/>
      <c r="C154"/>
      <c r="D154" s="9"/>
      <c r="E154" s="9"/>
      <c r="F154" s="9"/>
    </row>
    <row r="155" spans="1:6" s="8" customFormat="1">
      <c r="A155"/>
      <c r="B155"/>
      <c r="C155"/>
      <c r="D155" s="9"/>
      <c r="E155" s="9"/>
      <c r="F155" s="9"/>
    </row>
    <row r="156" spans="1:6" s="8" customFormat="1">
      <c r="A156"/>
      <c r="B156"/>
      <c r="C156"/>
      <c r="D156" s="9"/>
      <c r="E156" s="9"/>
      <c r="F156" s="9"/>
    </row>
    <row r="157" spans="1:6" s="8" customFormat="1">
      <c r="A157"/>
      <c r="B157"/>
      <c r="C157"/>
      <c r="D157" s="9"/>
      <c r="E157" s="9"/>
      <c r="F157" s="9"/>
    </row>
    <row r="158" spans="1:6" s="8" customFormat="1">
      <c r="A158"/>
      <c r="B158"/>
      <c r="C158"/>
      <c r="D158" s="9"/>
      <c r="E158" s="9"/>
      <c r="F158" s="9"/>
    </row>
    <row r="159" spans="1:6" s="8" customFormat="1">
      <c r="A159"/>
      <c r="B159"/>
      <c r="C159"/>
      <c r="D159" s="9"/>
      <c r="E159" s="9"/>
      <c r="F159" s="9"/>
    </row>
    <row r="160" spans="1:6" s="8" customFormat="1">
      <c r="A160"/>
      <c r="B160"/>
      <c r="C160"/>
      <c r="D160" s="9"/>
      <c r="E160" s="9"/>
      <c r="F160" s="9"/>
    </row>
    <row r="161" spans="1:11" s="8" customFormat="1">
      <c r="A161"/>
      <c r="B161"/>
      <c r="C161"/>
      <c r="D161" s="9"/>
      <c r="E161" s="9"/>
      <c r="F161" s="9"/>
    </row>
    <row r="162" spans="1:11" s="8" customFormat="1">
      <c r="A162"/>
      <c r="B162"/>
      <c r="C162"/>
      <c r="D162" s="9"/>
      <c r="E162" s="15"/>
      <c r="F162" s="15"/>
    </row>
    <row r="163" spans="1:11" s="8" customFormat="1">
      <c r="A163"/>
      <c r="B163"/>
      <c r="C163"/>
      <c r="D163" s="9"/>
      <c r="E163" s="6"/>
      <c r="F163" s="6"/>
      <c r="G163" s="6"/>
    </row>
    <row r="164" spans="1:11" s="8" customFormat="1">
      <c r="A164"/>
      <c r="B164"/>
      <c r="C164"/>
      <c r="D164" s="15"/>
      <c r="E164" s="6"/>
      <c r="F164" s="6"/>
      <c r="G164" s="6"/>
      <c r="J164" s="6"/>
      <c r="K164" s="6"/>
    </row>
  </sheetData>
  <mergeCells count="9">
    <mergeCell ref="H77:I77"/>
    <mergeCell ref="H78:I78"/>
    <mergeCell ref="H79:I79"/>
    <mergeCell ref="H71:I71"/>
    <mergeCell ref="H72:I72"/>
    <mergeCell ref="H73:I73"/>
    <mergeCell ref="H74:I74"/>
    <mergeCell ref="H75:I75"/>
    <mergeCell ref="H76:I76"/>
  </mergeCell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A95-A6D3-4B17-A968-DDB57C5D06F7}">
  <dimension ref="A1:I78"/>
  <sheetViews>
    <sheetView topLeftCell="A5" workbookViewId="0">
      <selection activeCell="B1" sqref="B1:I42"/>
    </sheetView>
  </sheetViews>
  <sheetFormatPr defaultRowHeight="13.8"/>
  <cols>
    <col min="1" max="1" width="13.09765625" bestFit="1" customWidth="1"/>
  </cols>
  <sheetData>
    <row r="1" spans="1:9" ht="14.4">
      <c r="A1" s="7" t="s">
        <v>31</v>
      </c>
      <c r="B1" s="16">
        <v>1.6299999999999999E-2</v>
      </c>
      <c r="C1" s="16">
        <v>3.0099999999999998E-2</v>
      </c>
      <c r="D1" s="16">
        <v>5.7500000000000002E-2</v>
      </c>
      <c r="E1" s="16">
        <v>5.8099999999999999E-2</v>
      </c>
      <c r="F1" s="16">
        <v>0.32800000000000001</v>
      </c>
      <c r="G1" s="16">
        <v>0.32</v>
      </c>
      <c r="H1" s="16">
        <v>0.127</v>
      </c>
      <c r="I1" s="16">
        <v>6.3E-2</v>
      </c>
    </row>
    <row r="2" spans="1:9" ht="14.4">
      <c r="A2" s="7" t="s">
        <v>335</v>
      </c>
      <c r="B2" s="17">
        <v>0.105</v>
      </c>
      <c r="C2" s="17">
        <v>0.10100000000000001</v>
      </c>
      <c r="D2" s="17">
        <v>0.11</v>
      </c>
      <c r="E2" s="17">
        <v>0.104</v>
      </c>
      <c r="F2" s="17">
        <v>0.28600000000000003</v>
      </c>
      <c r="G2" s="17">
        <v>0.23400000000000001</v>
      </c>
      <c r="H2" s="17">
        <v>2.6999999999999996E-2</v>
      </c>
      <c r="I2" s="17">
        <v>3.3000000000000002E-2</v>
      </c>
    </row>
    <row r="3" spans="1:9" ht="14.4">
      <c r="A3" s="7" t="s">
        <v>336</v>
      </c>
      <c r="B3" s="16">
        <v>8.1500000000000003E-2</v>
      </c>
      <c r="C3" s="16">
        <v>0.105</v>
      </c>
      <c r="D3" s="16">
        <v>0.17800000000000002</v>
      </c>
      <c r="E3" s="16">
        <v>0.16300000000000001</v>
      </c>
      <c r="F3" s="16">
        <v>0.21799999999999997</v>
      </c>
      <c r="G3" s="16">
        <v>0.20300000000000001</v>
      </c>
      <c r="H3" s="16">
        <v>3.2600000000000004E-2</v>
      </c>
      <c r="I3" s="16">
        <v>1.89E-2</v>
      </c>
    </row>
    <row r="4" spans="1:9" ht="14.4">
      <c r="A4" s="7" t="s">
        <v>337</v>
      </c>
      <c r="B4" s="17">
        <v>8.8499999999999995E-2</v>
      </c>
      <c r="C4" s="17">
        <v>8.3099999999999993E-2</v>
      </c>
      <c r="D4" s="17">
        <v>0.18099999999999997</v>
      </c>
      <c r="E4" s="17">
        <v>0.16400000000000001</v>
      </c>
      <c r="F4" s="17">
        <v>0.19339999999999999</v>
      </c>
      <c r="G4" s="17">
        <v>0.23100000000000001</v>
      </c>
      <c r="H4" s="17">
        <v>1.8599999999999998E-2</v>
      </c>
      <c r="I4" s="17">
        <v>4.0399999999999998E-2</v>
      </c>
    </row>
    <row r="5" spans="1:9" ht="14.4">
      <c r="A5" s="7" t="s">
        <v>61</v>
      </c>
      <c r="B5" s="16">
        <v>9.3799999999999994E-2</v>
      </c>
      <c r="C5" s="16">
        <v>0.122</v>
      </c>
      <c r="D5" s="16">
        <v>0.14600000000000002</v>
      </c>
      <c r="E5" s="16">
        <v>0.189</v>
      </c>
      <c r="F5" s="16">
        <v>0.17399999999999999</v>
      </c>
      <c r="G5" s="16">
        <v>0.193</v>
      </c>
      <c r="H5" s="16">
        <v>5.3199999999999997E-2</v>
      </c>
      <c r="I5" s="16">
        <v>2.9000000000000001E-2</v>
      </c>
    </row>
    <row r="6" spans="1:9" ht="14.4">
      <c r="A6" s="7" t="s">
        <v>65</v>
      </c>
      <c r="B6" s="17">
        <v>0.1036</v>
      </c>
      <c r="C6" s="17">
        <v>9.7799999999999998E-2</v>
      </c>
      <c r="D6" s="17">
        <v>0.189</v>
      </c>
      <c r="E6" s="17">
        <v>0.17299999999999999</v>
      </c>
      <c r="F6" s="17">
        <v>0.16</v>
      </c>
      <c r="G6" s="17">
        <v>0.22</v>
      </c>
      <c r="H6" s="17">
        <v>1.8099999999999998E-2</v>
      </c>
      <c r="I6" s="17">
        <v>3.85E-2</v>
      </c>
    </row>
    <row r="7" spans="1:9" ht="14.4">
      <c r="A7" s="7" t="s">
        <v>338</v>
      </c>
      <c r="B7" s="16">
        <v>0.11609999999999999</v>
      </c>
      <c r="C7" s="16">
        <v>0.105</v>
      </c>
      <c r="D7" s="16">
        <v>0.158</v>
      </c>
      <c r="E7" s="16">
        <v>0.156</v>
      </c>
      <c r="F7" s="16">
        <v>0.17100000000000001</v>
      </c>
      <c r="G7" s="16">
        <v>0.218</v>
      </c>
      <c r="H7" s="16">
        <v>2.7799999999999998E-2</v>
      </c>
      <c r="I7" s="16">
        <v>4.8099999999999997E-2</v>
      </c>
    </row>
    <row r="8" spans="1:9" ht="14.4">
      <c r="A8" s="7" t="s">
        <v>339</v>
      </c>
      <c r="B8" s="17">
        <v>0.13200000000000001</v>
      </c>
      <c r="C8" s="17">
        <v>8.7099999999999997E-2</v>
      </c>
      <c r="D8" s="17">
        <v>0.1716</v>
      </c>
      <c r="E8" s="17">
        <v>0.17</v>
      </c>
      <c r="F8" s="17">
        <v>0.19300000000000003</v>
      </c>
      <c r="G8" s="17">
        <v>0.21099999999999999</v>
      </c>
      <c r="H8" s="17">
        <v>1.9199999999999998E-2</v>
      </c>
      <c r="I8" s="17">
        <v>1.61E-2</v>
      </c>
    </row>
    <row r="9" spans="1:9" ht="14.4">
      <c r="A9" s="7" t="s">
        <v>340</v>
      </c>
      <c r="B9" s="16">
        <v>0.109</v>
      </c>
      <c r="C9" s="16">
        <v>0.107</v>
      </c>
      <c r="D9" s="16">
        <v>0.21199999999999999</v>
      </c>
      <c r="E9" s="16">
        <v>0.16700000000000001</v>
      </c>
      <c r="F9" s="16">
        <v>0.16200000000000001</v>
      </c>
      <c r="G9" s="16">
        <v>0.17100000000000001</v>
      </c>
      <c r="H9" s="16">
        <v>3.4299999999999997E-2</v>
      </c>
      <c r="I9" s="16">
        <v>3.7699999999999997E-2</v>
      </c>
    </row>
    <row r="10" spans="1:9" ht="14.4">
      <c r="A10" s="7" t="s">
        <v>341</v>
      </c>
      <c r="B10" s="17">
        <v>9.2999999999999999E-2</v>
      </c>
      <c r="C10" s="17">
        <v>0.10199999999999999</v>
      </c>
      <c r="D10" s="17">
        <v>0.21879999999999999</v>
      </c>
      <c r="E10" s="17">
        <v>0.20499999999999999</v>
      </c>
      <c r="F10" s="17">
        <v>0.183</v>
      </c>
      <c r="G10" s="17">
        <v>0.188</v>
      </c>
      <c r="H10" s="17">
        <v>6.2600000000000008E-3</v>
      </c>
      <c r="I10" s="17">
        <v>3.9399999999999999E-3</v>
      </c>
    </row>
    <row r="11" spans="1:9" ht="14.4">
      <c r="A11" s="7" t="s">
        <v>342</v>
      </c>
      <c r="B11" s="16">
        <v>0.121</v>
      </c>
      <c r="C11" s="16">
        <v>0.13500000000000001</v>
      </c>
      <c r="D11" s="16">
        <v>0.14600000000000002</v>
      </c>
      <c r="E11" s="16">
        <v>0.184</v>
      </c>
      <c r="F11" s="16">
        <v>0.188</v>
      </c>
      <c r="G11" s="16">
        <v>0.193</v>
      </c>
      <c r="H11" s="16">
        <v>9.0000000000000011E-3</v>
      </c>
      <c r="I11" s="16">
        <v>2.4E-2</v>
      </c>
    </row>
    <row r="12" spans="1:9" ht="14.4">
      <c r="A12" s="7" t="s">
        <v>343</v>
      </c>
      <c r="B12" s="17">
        <v>0.13</v>
      </c>
      <c r="C12" s="17">
        <v>9.1800000000000007E-2</v>
      </c>
      <c r="D12" s="17">
        <v>0.16370000000000001</v>
      </c>
      <c r="E12" s="17">
        <v>0.14799999999999999</v>
      </c>
      <c r="F12" s="17">
        <v>0.185</v>
      </c>
      <c r="G12" s="17">
        <v>0.20300000000000001</v>
      </c>
      <c r="H12" s="17">
        <v>3.4299999999999997E-2</v>
      </c>
      <c r="I12" s="17">
        <v>4.4200000000000003E-2</v>
      </c>
    </row>
    <row r="13" spans="1:9" ht="14.4">
      <c r="A13" s="7" t="s">
        <v>344</v>
      </c>
      <c r="B13" s="16">
        <v>0.107</v>
      </c>
      <c r="C13" s="16">
        <v>0.11700000000000001</v>
      </c>
      <c r="D13" s="16">
        <v>0.14699999999999999</v>
      </c>
      <c r="E13" s="16">
        <v>0.184</v>
      </c>
      <c r="F13" s="16">
        <v>0.19900000000000004</v>
      </c>
      <c r="G13" s="16">
        <v>0.20699999999999999</v>
      </c>
      <c r="H13" s="16">
        <v>1.0999999999999999E-2</v>
      </c>
      <c r="I13" s="16">
        <v>2.8000000000000001E-2</v>
      </c>
    </row>
    <row r="14" spans="1:9" ht="14.4">
      <c r="A14" s="7" t="s">
        <v>345</v>
      </c>
      <c r="B14" s="17">
        <v>9.3700000000000006E-2</v>
      </c>
      <c r="C14" s="17">
        <v>7.6600000000000001E-2</v>
      </c>
      <c r="D14" s="17">
        <v>0.17700000000000002</v>
      </c>
      <c r="E14" s="17">
        <v>0.159</v>
      </c>
      <c r="F14" s="17">
        <v>0.1767</v>
      </c>
      <c r="G14" s="17">
        <v>0.21</v>
      </c>
      <c r="H14" s="17">
        <v>4.1200000000000001E-2</v>
      </c>
      <c r="I14" s="17">
        <v>6.5799999999999997E-2</v>
      </c>
    </row>
    <row r="15" spans="1:9" ht="14.4">
      <c r="A15" s="7" t="s">
        <v>74</v>
      </c>
      <c r="B15" s="16">
        <v>8.8499999999999995E-2</v>
      </c>
      <c r="C15" s="16">
        <v>9.6199999999999994E-2</v>
      </c>
      <c r="D15" s="16">
        <v>0.16800000000000001</v>
      </c>
      <c r="E15" s="16">
        <v>0.151</v>
      </c>
      <c r="F15" s="16">
        <v>0.21</v>
      </c>
      <c r="G15" s="16">
        <v>0.20699999999999999</v>
      </c>
      <c r="H15" s="16">
        <v>3.0300000000000001E-2</v>
      </c>
      <c r="I15" s="16">
        <v>4.9000000000000002E-2</v>
      </c>
    </row>
    <row r="16" spans="1:9" ht="14.4">
      <c r="A16" s="7" t="s">
        <v>346</v>
      </c>
      <c r="B16" s="17">
        <v>0.1333</v>
      </c>
      <c r="C16" s="17">
        <v>9.0399999999999994E-2</v>
      </c>
      <c r="D16" s="17">
        <v>0.16600000000000001</v>
      </c>
      <c r="E16" s="17">
        <v>0.155</v>
      </c>
      <c r="F16" s="17">
        <v>0.17100000000000001</v>
      </c>
      <c r="G16" s="17">
        <v>0.224</v>
      </c>
      <c r="H16" s="17">
        <v>3.73E-2</v>
      </c>
      <c r="I16" s="17">
        <v>2.3E-2</v>
      </c>
    </row>
    <row r="17" spans="1:9" ht="14.4">
      <c r="A17" s="7" t="s">
        <v>80</v>
      </c>
      <c r="B17" s="16">
        <v>9.0800000000000006E-2</v>
      </c>
      <c r="C17" s="16">
        <v>6.4100000000000004E-2</v>
      </c>
      <c r="D17" s="16">
        <v>0.14099999999999999</v>
      </c>
      <c r="E17" s="16">
        <v>0.154</v>
      </c>
      <c r="F17" s="16">
        <v>0.21300000000000002</v>
      </c>
      <c r="G17" s="16">
        <v>0.24099999999999999</v>
      </c>
      <c r="H17" s="16">
        <v>4.6600000000000003E-2</v>
      </c>
      <c r="I17" s="16">
        <v>4.9500000000000002E-2</v>
      </c>
    </row>
    <row r="18" spans="1:9" ht="14.4">
      <c r="A18" s="7" t="s">
        <v>347</v>
      </c>
      <c r="B18" s="17">
        <v>0.112</v>
      </c>
      <c r="C18" s="17">
        <v>9.5799999999999996E-2</v>
      </c>
      <c r="D18" s="17">
        <v>0.17600000000000002</v>
      </c>
      <c r="E18" s="17">
        <v>0.159</v>
      </c>
      <c r="F18" s="17">
        <v>0.18729999999999999</v>
      </c>
      <c r="G18" s="17">
        <v>0.20899999999999999</v>
      </c>
      <c r="H18" s="17">
        <v>2.4500000000000001E-2</v>
      </c>
      <c r="I18" s="17">
        <v>3.6400000000000002E-2</v>
      </c>
    </row>
    <row r="19" spans="1:9" ht="14.4">
      <c r="A19" s="7" t="s">
        <v>348</v>
      </c>
      <c r="B19" s="16">
        <v>9.8900000000000002E-2</v>
      </c>
      <c r="C19" s="16">
        <v>0.111</v>
      </c>
      <c r="D19" s="16">
        <v>0.21099999999999999</v>
      </c>
      <c r="E19" s="16">
        <v>0.16300000000000001</v>
      </c>
      <c r="F19" s="16">
        <v>0.18820000000000001</v>
      </c>
      <c r="G19" s="16">
        <v>0.14799999999999999</v>
      </c>
      <c r="H19" s="16">
        <v>3.2099999999999997E-2</v>
      </c>
      <c r="I19" s="16">
        <v>4.7800000000000002E-2</v>
      </c>
    </row>
    <row r="20" spans="1:9" ht="14.4">
      <c r="A20" s="7" t="s">
        <v>97</v>
      </c>
      <c r="B20" s="17">
        <v>0.09</v>
      </c>
      <c r="C20" s="17">
        <v>7.6499999999999999E-2</v>
      </c>
      <c r="D20" s="17">
        <v>0.21799999999999997</v>
      </c>
      <c r="E20" s="17">
        <v>0.19139999999999999</v>
      </c>
      <c r="F20" s="17">
        <v>0.15999999999999998</v>
      </c>
      <c r="G20" s="17">
        <v>0.186</v>
      </c>
      <c r="H20" s="17">
        <v>2.8000000000000004E-2</v>
      </c>
      <c r="I20" s="17">
        <v>5.0099999999999999E-2</v>
      </c>
    </row>
    <row r="21" spans="1:9" ht="14.4">
      <c r="A21" s="7" t="s">
        <v>103</v>
      </c>
      <c r="B21" s="16">
        <v>0.13700000000000001</v>
      </c>
      <c r="C21" s="16">
        <v>0.11700000000000001</v>
      </c>
      <c r="D21" s="16">
        <v>0.13799999999999998</v>
      </c>
      <c r="E21" s="16">
        <v>0.155</v>
      </c>
      <c r="F21" s="16">
        <v>0.17169999999999999</v>
      </c>
      <c r="G21" s="16">
        <v>0.19600000000000001</v>
      </c>
      <c r="H21" s="16">
        <v>3.1100000000000003E-2</v>
      </c>
      <c r="I21" s="16">
        <v>5.4199999999999998E-2</v>
      </c>
    </row>
    <row r="22" spans="1:9" ht="14.4">
      <c r="A22" s="7" t="s">
        <v>114</v>
      </c>
      <c r="B22" s="17">
        <v>0.13600000000000001</v>
      </c>
      <c r="C22" s="17">
        <v>0.1032</v>
      </c>
      <c r="D22" s="17">
        <v>0.19500000000000001</v>
      </c>
      <c r="E22" s="17">
        <v>0.17399999999999999</v>
      </c>
      <c r="F22" s="17">
        <v>0.10499999999999998</v>
      </c>
      <c r="G22" s="17">
        <v>0.27200000000000002</v>
      </c>
      <c r="H22" s="17">
        <v>6.4400000000000013E-3</v>
      </c>
      <c r="I22" s="17">
        <v>8.3599999999999994E-3</v>
      </c>
    </row>
    <row r="23" spans="1:9" ht="14.4">
      <c r="A23" s="7" t="s">
        <v>349</v>
      </c>
      <c r="B23" s="16">
        <v>7.3700000000000002E-2</v>
      </c>
      <c r="C23" s="16">
        <v>8.3400000000000002E-2</v>
      </c>
      <c r="D23" s="16">
        <v>0.15200000000000002</v>
      </c>
      <c r="E23" s="16">
        <v>0.17299999999999999</v>
      </c>
      <c r="F23" s="16">
        <v>0.18</v>
      </c>
      <c r="G23" s="16">
        <v>0.25600000000000001</v>
      </c>
      <c r="H23" s="16">
        <v>4.1200000000000001E-2</v>
      </c>
      <c r="I23" s="16">
        <v>4.07E-2</v>
      </c>
    </row>
    <row r="24" spans="1:9" ht="14.4">
      <c r="A24" s="7" t="s">
        <v>350</v>
      </c>
      <c r="B24" s="17">
        <v>0.14360000000000001</v>
      </c>
      <c r="C24" s="17">
        <v>0.129</v>
      </c>
      <c r="D24" s="17">
        <v>0.14400000000000002</v>
      </c>
      <c r="E24" s="17">
        <v>0.17799999999999999</v>
      </c>
      <c r="F24" s="17">
        <v>0.183</v>
      </c>
      <c r="G24" s="17">
        <v>0.193</v>
      </c>
      <c r="H24" s="17">
        <v>1.26E-2</v>
      </c>
      <c r="I24" s="17">
        <v>1.6799999999999999E-2</v>
      </c>
    </row>
    <row r="25" spans="1:9" ht="14.4">
      <c r="A25" s="7" t="s">
        <v>128</v>
      </c>
      <c r="B25" s="16">
        <v>6.3399999999999998E-2</v>
      </c>
      <c r="C25" s="16">
        <v>6.0999999999999999E-2</v>
      </c>
      <c r="D25" s="16">
        <v>0.22700000000000001</v>
      </c>
      <c r="E25" s="16">
        <v>0.23400000000000001</v>
      </c>
      <c r="F25" s="16">
        <v>0.1774</v>
      </c>
      <c r="G25" s="16">
        <v>0.19400000000000001</v>
      </c>
      <c r="H25" s="16">
        <v>1.9200000000000002E-2</v>
      </c>
      <c r="I25" s="16">
        <v>2.4E-2</v>
      </c>
    </row>
    <row r="26" spans="1:9" ht="14.4">
      <c r="A26" s="7" t="s">
        <v>133</v>
      </c>
      <c r="B26" s="17">
        <v>7.5399999999999995E-2</v>
      </c>
      <c r="C26" s="17">
        <v>4.2599999999999999E-2</v>
      </c>
      <c r="D26" s="17">
        <v>0.22500000000000001</v>
      </c>
      <c r="E26" s="17">
        <v>0.20399999999999999</v>
      </c>
      <c r="F26" s="17">
        <v>0.17700000000000002</v>
      </c>
      <c r="G26" s="17">
        <v>0.16600000000000001</v>
      </c>
      <c r="H26" s="17">
        <v>4.9800000000000004E-2</v>
      </c>
      <c r="I26" s="17">
        <v>6.0199999999999997E-2</v>
      </c>
    </row>
    <row r="27" spans="1:9" ht="14.4">
      <c r="A27" s="7" t="s">
        <v>351</v>
      </c>
      <c r="B27" s="16">
        <v>8.1100000000000005E-2</v>
      </c>
      <c r="C27" s="16">
        <v>5.57E-2</v>
      </c>
      <c r="D27" s="16">
        <v>0.221</v>
      </c>
      <c r="E27" s="16">
        <v>0.22600000000000001</v>
      </c>
      <c r="F27" s="16">
        <v>0.19600000000000001</v>
      </c>
      <c r="G27" s="16">
        <v>0.193</v>
      </c>
      <c r="H27" s="16">
        <v>1.03E-2</v>
      </c>
      <c r="I27" s="16">
        <v>1.6899999999999998E-2</v>
      </c>
    </row>
    <row r="28" spans="1:9" ht="14.4">
      <c r="A28" s="7" t="s">
        <v>352</v>
      </c>
      <c r="B28" s="17">
        <v>9.2799999999999994E-2</v>
      </c>
      <c r="C28" s="17">
        <v>7.8200000000000006E-2</v>
      </c>
      <c r="D28" s="17">
        <v>0.18290000000000001</v>
      </c>
      <c r="E28" s="17">
        <v>0.20399999999999999</v>
      </c>
      <c r="F28" s="17">
        <v>0.19900000000000001</v>
      </c>
      <c r="G28" s="17">
        <v>0.2</v>
      </c>
      <c r="H28" s="17">
        <v>1.5799999999999998E-2</v>
      </c>
      <c r="I28" s="17">
        <v>2.7300000000000001E-2</v>
      </c>
    </row>
    <row r="29" spans="1:9" ht="14.4">
      <c r="A29" s="7" t="s">
        <v>138</v>
      </c>
      <c r="B29" s="16">
        <v>9.5500000000000002E-2</v>
      </c>
      <c r="C29" s="16">
        <v>9.7600000000000006E-2</v>
      </c>
      <c r="D29" s="16">
        <v>0.20299999999999999</v>
      </c>
      <c r="E29" s="16">
        <v>0.216</v>
      </c>
      <c r="F29" s="16">
        <v>0.151</v>
      </c>
      <c r="G29" s="16">
        <v>0.17</v>
      </c>
      <c r="H29" s="16">
        <v>3.1699999999999999E-2</v>
      </c>
      <c r="I29" s="16">
        <v>3.5200000000000002E-2</v>
      </c>
    </row>
    <row r="30" spans="1:9" ht="14.4">
      <c r="A30" s="7" t="s">
        <v>353</v>
      </c>
      <c r="B30" s="17">
        <v>8.0500000000000002E-2</v>
      </c>
      <c r="C30" s="17">
        <v>7.0599999999999996E-2</v>
      </c>
      <c r="D30" s="17">
        <v>0.21700000000000003</v>
      </c>
      <c r="E30" s="17">
        <v>0.184</v>
      </c>
      <c r="F30" s="17">
        <v>0.19800000000000001</v>
      </c>
      <c r="G30" s="17">
        <v>0.188</v>
      </c>
      <c r="H30" s="17">
        <v>2.8199999999999996E-2</v>
      </c>
      <c r="I30" s="17">
        <v>3.3700000000000001E-2</v>
      </c>
    </row>
    <row r="31" spans="1:9" ht="14.4">
      <c r="A31" s="7" t="s">
        <v>354</v>
      </c>
      <c r="B31" s="16">
        <v>0.108</v>
      </c>
      <c r="C31" s="16">
        <v>9.6000000000000002E-2</v>
      </c>
      <c r="D31" s="16">
        <v>0.159</v>
      </c>
      <c r="E31" s="16">
        <v>0.17100000000000001</v>
      </c>
      <c r="F31" s="16">
        <v>0.20300000000000001</v>
      </c>
      <c r="G31" s="16">
        <v>0.19600000000000001</v>
      </c>
      <c r="H31" s="16">
        <v>2.5600000000000005E-2</v>
      </c>
      <c r="I31" s="16">
        <v>4.1399999999999999E-2</v>
      </c>
    </row>
    <row r="32" spans="1:9" ht="14.4">
      <c r="A32" s="7" t="s">
        <v>355</v>
      </c>
      <c r="B32" s="17">
        <v>8.9200000000000002E-2</v>
      </c>
      <c r="C32" s="17">
        <v>7.8E-2</v>
      </c>
      <c r="D32" s="17">
        <v>0.16700000000000001</v>
      </c>
      <c r="E32" s="17">
        <v>0.20499999999999999</v>
      </c>
      <c r="F32" s="17">
        <v>0.21000000000000002</v>
      </c>
      <c r="G32" s="17">
        <v>0.17199999999999999</v>
      </c>
      <c r="H32" s="17">
        <v>3.0799999999999994E-2</v>
      </c>
      <c r="I32" s="17">
        <v>4.8000000000000001E-2</v>
      </c>
    </row>
    <row r="33" spans="1:9" ht="14.4">
      <c r="A33" s="7" t="s">
        <v>356</v>
      </c>
      <c r="B33" s="16">
        <v>0.17699999999999999</v>
      </c>
      <c r="C33" s="16">
        <v>0.13900000000000001</v>
      </c>
      <c r="D33" s="16">
        <v>0.14069999999999999</v>
      </c>
      <c r="E33" s="16">
        <v>0.13300000000000001</v>
      </c>
      <c r="F33" s="16">
        <v>0.14899999999999999</v>
      </c>
      <c r="G33" s="16">
        <v>0.16900000000000001</v>
      </c>
      <c r="H33" s="16">
        <v>3.7099999999999994E-2</v>
      </c>
      <c r="I33" s="16">
        <v>5.5199999999999999E-2</v>
      </c>
    </row>
    <row r="34" spans="1:9" ht="14.4">
      <c r="A34" s="7" t="s">
        <v>142</v>
      </c>
      <c r="B34" s="17">
        <v>8.5400000000000004E-2</v>
      </c>
      <c r="C34" s="17">
        <v>9.3399999999999997E-2</v>
      </c>
      <c r="D34" s="17">
        <v>0.20280000000000001</v>
      </c>
      <c r="E34" s="17">
        <v>0.21299999999999999</v>
      </c>
      <c r="F34" s="17">
        <v>0.15600000000000003</v>
      </c>
      <c r="G34" s="17">
        <v>0.18</v>
      </c>
      <c r="H34" s="17">
        <v>2.7000000000000003E-2</v>
      </c>
      <c r="I34" s="17">
        <v>4.24E-2</v>
      </c>
    </row>
    <row r="35" spans="1:9" ht="14.4">
      <c r="A35" s="7" t="s">
        <v>357</v>
      </c>
      <c r="B35" s="16">
        <v>7.9600000000000004E-2</v>
      </c>
      <c r="C35" s="16">
        <v>6.7799999999999999E-2</v>
      </c>
      <c r="D35" s="16">
        <v>0.20219999999999999</v>
      </c>
      <c r="E35" s="16">
        <v>0.23599999999999999</v>
      </c>
      <c r="F35" s="16">
        <v>0.15400000000000003</v>
      </c>
      <c r="G35" s="16">
        <v>0.188</v>
      </c>
      <c r="H35" s="16">
        <v>3.6700000000000003E-2</v>
      </c>
      <c r="I35" s="16">
        <v>3.5700000000000003E-2</v>
      </c>
    </row>
    <row r="36" spans="1:9" ht="14.4">
      <c r="A36" s="7" t="s">
        <v>358</v>
      </c>
      <c r="B36" s="17">
        <v>0.11</v>
      </c>
      <c r="C36" s="17">
        <v>8.6599999999999996E-2</v>
      </c>
      <c r="D36" s="17">
        <v>0.1585</v>
      </c>
      <c r="E36" s="17">
        <v>0.189</v>
      </c>
      <c r="F36" s="17">
        <v>0.19399999999999998</v>
      </c>
      <c r="G36" s="17">
        <v>0.23</v>
      </c>
      <c r="H36" s="17">
        <v>1.5699999999999999E-2</v>
      </c>
      <c r="I36" s="17">
        <v>1.6199999999999999E-2</v>
      </c>
    </row>
    <row r="37" spans="1:9" ht="14.4">
      <c r="A37" s="7" t="s">
        <v>359</v>
      </c>
      <c r="B37" s="16">
        <v>0.10199999999999999</v>
      </c>
      <c r="C37" s="16">
        <v>0.11600000000000001</v>
      </c>
      <c r="D37" s="16">
        <v>0.191</v>
      </c>
      <c r="E37" s="16">
        <v>0.193</v>
      </c>
      <c r="F37" s="16">
        <v>0.17399999999999999</v>
      </c>
      <c r="G37" s="16">
        <v>0.18</v>
      </c>
      <c r="H37" s="16">
        <v>2.18E-2</v>
      </c>
      <c r="I37" s="16">
        <v>2.2200000000000001E-2</v>
      </c>
    </row>
    <row r="38" spans="1:9" ht="14.4">
      <c r="A38" s="7" t="s">
        <v>143</v>
      </c>
      <c r="B38" s="17">
        <v>9.9299999999999999E-2</v>
      </c>
      <c r="C38" s="17">
        <v>8.5199999999999998E-2</v>
      </c>
      <c r="D38" s="17">
        <v>0.1832</v>
      </c>
      <c r="E38" s="17">
        <v>0.16</v>
      </c>
      <c r="F38" s="17">
        <v>0.19899999999999998</v>
      </c>
      <c r="G38" s="17">
        <v>0.23300000000000001</v>
      </c>
      <c r="H38" s="17">
        <v>1.8200000000000001E-2</v>
      </c>
      <c r="I38" s="17">
        <v>2.2100000000000002E-2</v>
      </c>
    </row>
    <row r="39" spans="1:9" ht="14.4">
      <c r="A39" s="7" t="s">
        <v>360</v>
      </c>
      <c r="B39" s="16">
        <v>0.11700000000000001</v>
      </c>
      <c r="C39" s="16">
        <v>0.1009</v>
      </c>
      <c r="D39" s="16">
        <v>0.18609999999999999</v>
      </c>
      <c r="E39" s="16">
        <v>0.188</v>
      </c>
      <c r="F39" s="16">
        <v>0.13899999999999998</v>
      </c>
      <c r="G39" s="16">
        <v>0.16500000000000001</v>
      </c>
      <c r="H39" s="16">
        <v>4.6099999999999995E-2</v>
      </c>
      <c r="I39" s="16">
        <v>5.79E-2</v>
      </c>
    </row>
    <row r="40" spans="1:9" ht="14.4">
      <c r="A40" s="7" t="s">
        <v>146</v>
      </c>
      <c r="B40" s="17">
        <v>8.6999999999999994E-2</v>
      </c>
      <c r="C40" s="17">
        <v>7.1599999999999997E-2</v>
      </c>
      <c r="D40" s="17">
        <v>0.1714</v>
      </c>
      <c r="E40" s="17">
        <v>0.20200000000000001</v>
      </c>
      <c r="F40" s="17">
        <v>0.16400000000000003</v>
      </c>
      <c r="G40" s="17">
        <v>0.17799999999999999</v>
      </c>
      <c r="H40" s="17">
        <v>3.2500000000000001E-2</v>
      </c>
      <c r="I40" s="17">
        <v>9.35E-2</v>
      </c>
    </row>
    <row r="41" spans="1:9" ht="14.4">
      <c r="A41" s="7" t="s">
        <v>361</v>
      </c>
      <c r="B41" s="16">
        <v>9.1499999999999998E-2</v>
      </c>
      <c r="C41" s="16">
        <v>8.4000000000000005E-2</v>
      </c>
      <c r="D41" s="16">
        <v>0.16699999999999998</v>
      </c>
      <c r="E41" s="16">
        <v>0.182</v>
      </c>
      <c r="F41" s="16">
        <v>0.19699999999999998</v>
      </c>
      <c r="G41" s="16">
        <v>0.22600000000000001</v>
      </c>
      <c r="H41" s="16">
        <v>1.24E-2</v>
      </c>
      <c r="I41" s="16">
        <v>4.0099999999999997E-2</v>
      </c>
    </row>
    <row r="42" spans="1:9" ht="14.4">
      <c r="A42" s="7" t="s">
        <v>156</v>
      </c>
      <c r="B42" s="17">
        <v>9.5600000000000004E-2</v>
      </c>
      <c r="C42" s="17">
        <v>7.9399999999999998E-2</v>
      </c>
      <c r="D42" s="17">
        <v>0.20180000000000001</v>
      </c>
      <c r="E42" s="17">
        <v>0.17599999999999999</v>
      </c>
      <c r="F42" s="17">
        <v>0.17699999999999999</v>
      </c>
      <c r="G42" s="17">
        <v>0.17699999999999999</v>
      </c>
      <c r="H42" s="17">
        <v>3.2200000000000006E-2</v>
      </c>
      <c r="I42" s="17">
        <v>6.0999999999999999E-2</v>
      </c>
    </row>
    <row r="43" spans="1:9" ht="14.4">
      <c r="A43" s="7" t="s">
        <v>168</v>
      </c>
      <c r="B43" s="16">
        <v>0.11600000000000001</v>
      </c>
      <c r="C43" s="16">
        <v>9.2899999999999996E-2</v>
      </c>
      <c r="D43" s="16">
        <v>0.16599999999999998</v>
      </c>
      <c r="E43" s="16">
        <v>0.19700000000000001</v>
      </c>
      <c r="F43" s="16">
        <v>0.13600000000000001</v>
      </c>
      <c r="G43" s="16">
        <v>0.1361</v>
      </c>
      <c r="H43" s="16">
        <v>7.4300000000000005E-2</v>
      </c>
      <c r="I43" s="16">
        <v>8.1699999999999995E-2</v>
      </c>
    </row>
    <row r="44" spans="1:9" ht="14.4">
      <c r="A44" s="7" t="s">
        <v>362</v>
      </c>
      <c r="B44" s="17">
        <v>7.6200000000000004E-2</v>
      </c>
      <c r="C44" s="17">
        <v>9.9299999999999999E-2</v>
      </c>
      <c r="D44" s="17">
        <v>0.1842</v>
      </c>
      <c r="E44" s="17">
        <v>0.223</v>
      </c>
      <c r="F44" s="17">
        <v>0.20900000000000002</v>
      </c>
      <c r="G44" s="17">
        <v>0.17199999999999999</v>
      </c>
      <c r="H44" s="17">
        <v>3.0550000000000001E-2</v>
      </c>
      <c r="I44" s="17">
        <v>5.7499999999999999E-3</v>
      </c>
    </row>
    <row r="45" spans="1:9" ht="14.4">
      <c r="A45" s="7" t="s">
        <v>363</v>
      </c>
      <c r="B45" s="16">
        <v>0.123</v>
      </c>
      <c r="C45" s="16">
        <v>9.6299999999999997E-2</v>
      </c>
      <c r="D45" s="16">
        <v>0.17</v>
      </c>
      <c r="E45" s="16">
        <v>0.16700000000000001</v>
      </c>
      <c r="F45" s="16">
        <v>0.17499999999999999</v>
      </c>
      <c r="G45" s="16">
        <v>0.192</v>
      </c>
      <c r="H45" s="16">
        <v>2.9600000000000001E-2</v>
      </c>
      <c r="I45" s="16">
        <v>4.7100000000000003E-2</v>
      </c>
    </row>
    <row r="46" spans="1:9" ht="14.4">
      <c r="A46" s="7" t="s">
        <v>364</v>
      </c>
      <c r="B46" s="17">
        <v>0.10199999999999999</v>
      </c>
      <c r="C46" s="17">
        <v>9.9199999999999997E-2</v>
      </c>
      <c r="D46" s="17">
        <v>0.161</v>
      </c>
      <c r="E46" s="17">
        <v>0.16719999999999999</v>
      </c>
      <c r="F46" s="17">
        <v>0.193</v>
      </c>
      <c r="G46" s="17">
        <v>0.186</v>
      </c>
      <c r="H46" s="17">
        <v>3.8100000000000002E-2</v>
      </c>
      <c r="I46" s="17">
        <v>5.3499999999999999E-2</v>
      </c>
    </row>
    <row r="47" spans="1:9" ht="14.4">
      <c r="A47" s="7" t="s">
        <v>175</v>
      </c>
      <c r="B47" s="16">
        <v>7.6499999999999999E-2</v>
      </c>
      <c r="C47" s="16">
        <v>5.7500000000000002E-2</v>
      </c>
      <c r="D47" s="16">
        <v>0.251</v>
      </c>
      <c r="E47" s="16">
        <v>0.22600000000000001</v>
      </c>
      <c r="F47" s="16">
        <v>0.15199999999999997</v>
      </c>
      <c r="G47" s="16">
        <v>0.13500000000000001</v>
      </c>
      <c r="H47" s="16">
        <v>5.609999999999999E-2</v>
      </c>
      <c r="I47" s="16">
        <v>4.5900000000000003E-2</v>
      </c>
    </row>
    <row r="48" spans="1:9" ht="14.4">
      <c r="A48" s="7" t="s">
        <v>203</v>
      </c>
      <c r="B48" s="17">
        <v>0.10299999999999999</v>
      </c>
      <c r="C48" s="17">
        <v>8.5999999999999993E-2</v>
      </c>
      <c r="D48" s="17">
        <v>0.19199999999999998</v>
      </c>
      <c r="E48" s="17">
        <v>0.16400000000000001</v>
      </c>
      <c r="F48" s="17">
        <v>0.124</v>
      </c>
      <c r="G48" s="17">
        <v>0.17399999999999999</v>
      </c>
      <c r="H48" s="17">
        <v>0.05</v>
      </c>
      <c r="I48" s="17">
        <v>0.107</v>
      </c>
    </row>
    <row r="49" spans="1:9" ht="14.4">
      <c r="A49" s="7" t="s">
        <v>206</v>
      </c>
      <c r="B49" s="16">
        <v>0.11799999999999999</v>
      </c>
      <c r="C49" s="16">
        <v>8.4199999999999997E-2</v>
      </c>
      <c r="D49" s="16">
        <v>0.17449999999999999</v>
      </c>
      <c r="E49" s="16">
        <v>0.17599999999999999</v>
      </c>
      <c r="F49" s="16">
        <v>0.17900000000000002</v>
      </c>
      <c r="G49" s="16">
        <v>0.20899999999999999</v>
      </c>
      <c r="H49" s="16">
        <v>2.1999999999999999E-2</v>
      </c>
      <c r="I49" s="16">
        <v>3.73E-2</v>
      </c>
    </row>
    <row r="50" spans="1:9" ht="14.4">
      <c r="A50" s="7" t="s">
        <v>365</v>
      </c>
      <c r="B50" s="17">
        <v>0.113</v>
      </c>
      <c r="C50" s="17">
        <v>0.11799999999999999</v>
      </c>
      <c r="D50" s="17">
        <v>0.16550000000000001</v>
      </c>
      <c r="E50" s="17">
        <v>0.183</v>
      </c>
      <c r="F50" s="17">
        <v>0.16199999999999998</v>
      </c>
      <c r="G50" s="17">
        <v>0.19</v>
      </c>
      <c r="H50" s="17">
        <v>3.0200000000000005E-2</v>
      </c>
      <c r="I50" s="17">
        <v>3.8300000000000001E-2</v>
      </c>
    </row>
    <row r="51" spans="1:9" ht="14.4">
      <c r="A51" s="7" t="s">
        <v>212</v>
      </c>
      <c r="B51" s="16">
        <v>8.0399999999999999E-2</v>
      </c>
      <c r="C51" s="16">
        <v>8.4900000000000003E-2</v>
      </c>
      <c r="D51" s="16">
        <v>0.20399999999999999</v>
      </c>
      <c r="E51" s="16">
        <v>0.20749999999999999</v>
      </c>
      <c r="F51" s="16">
        <v>0.18899999999999997</v>
      </c>
      <c r="G51" s="16">
        <v>0.17100000000000001</v>
      </c>
      <c r="H51" s="16">
        <v>2.6500000000000003E-2</v>
      </c>
      <c r="I51" s="16">
        <v>3.6700000000000003E-2</v>
      </c>
    </row>
    <row r="52" spans="1:9" ht="14.4">
      <c r="A52" s="7" t="s">
        <v>216</v>
      </c>
      <c r="B52" s="17">
        <v>0.14000000000000001</v>
      </c>
      <c r="C52" s="17">
        <v>9.8100000000000007E-2</v>
      </c>
      <c r="D52" s="17">
        <v>0.17810000000000001</v>
      </c>
      <c r="E52" s="17">
        <v>0.129</v>
      </c>
      <c r="F52" s="17">
        <v>0.183</v>
      </c>
      <c r="G52" s="17">
        <v>0.192</v>
      </c>
      <c r="H52" s="17">
        <v>3.1399999999999997E-2</v>
      </c>
      <c r="I52" s="17">
        <v>4.8399999999999999E-2</v>
      </c>
    </row>
    <row r="53" spans="1:9" ht="14.4">
      <c r="A53" s="7" t="s">
        <v>366</v>
      </c>
      <c r="B53" s="16">
        <v>4.1799999999999997E-2</v>
      </c>
      <c r="C53" s="16">
        <v>3.1E-2</v>
      </c>
      <c r="D53" s="16">
        <v>9.1800000000000007E-2</v>
      </c>
      <c r="E53" s="16">
        <v>6.7400000000000002E-2</v>
      </c>
      <c r="F53" s="16">
        <v>0.30000000000000004</v>
      </c>
      <c r="G53" s="16">
        <v>0.255</v>
      </c>
      <c r="H53" s="16">
        <v>0.16200000000000001</v>
      </c>
      <c r="I53" s="16">
        <v>5.0999999999999997E-2</v>
      </c>
    </row>
    <row r="54" spans="1:9" ht="14.4">
      <c r="A54" s="7" t="s">
        <v>223</v>
      </c>
      <c r="B54" s="17">
        <v>0.10299999999999999</v>
      </c>
      <c r="C54" s="17">
        <v>9.6299999999999997E-2</v>
      </c>
      <c r="D54" s="17">
        <v>0.105</v>
      </c>
      <c r="E54" s="17">
        <v>0.111</v>
      </c>
      <c r="F54" s="17">
        <v>0.26850000000000002</v>
      </c>
      <c r="G54" s="17">
        <v>0.246</v>
      </c>
      <c r="H54" s="17">
        <v>3.5400000000000001E-2</v>
      </c>
      <c r="I54" s="17">
        <v>3.4799999999999998E-2</v>
      </c>
    </row>
    <row r="55" spans="1:9" ht="14.4">
      <c r="A55" s="7" t="s">
        <v>367</v>
      </c>
      <c r="B55" s="16">
        <v>0.10299999999999999</v>
      </c>
      <c r="C55" s="16">
        <v>0.104</v>
      </c>
      <c r="D55" s="16">
        <v>0.22199999999999998</v>
      </c>
      <c r="E55" s="16">
        <v>0.18870000000000001</v>
      </c>
      <c r="F55" s="16">
        <v>0.16600000000000004</v>
      </c>
      <c r="G55" s="16">
        <v>0.17499999999999999</v>
      </c>
      <c r="H55" s="16">
        <v>1.1400000000000004E-2</v>
      </c>
      <c r="I55" s="16">
        <v>2.9899999999999999E-2</v>
      </c>
    </row>
    <row r="56" spans="1:9" ht="14.4">
      <c r="A56" s="7" t="s">
        <v>233</v>
      </c>
      <c r="B56" s="17">
        <v>3.3300000000000003E-2</v>
      </c>
      <c r="C56" s="17">
        <v>3.0300000000000001E-2</v>
      </c>
      <c r="D56" s="17">
        <v>0.10730000000000001</v>
      </c>
      <c r="E56" s="17">
        <v>6.6100000000000006E-2</v>
      </c>
      <c r="F56" s="17">
        <v>0.29399999999999998</v>
      </c>
      <c r="G56" s="17">
        <v>0.19500000000000001</v>
      </c>
      <c r="H56" s="17">
        <v>0.14700000000000002</v>
      </c>
      <c r="I56" s="17">
        <v>0.127</v>
      </c>
    </row>
    <row r="57" spans="1:9" ht="14.4">
      <c r="A57" s="7" t="s">
        <v>241</v>
      </c>
      <c r="B57" s="16">
        <v>9.6100000000000005E-2</v>
      </c>
      <c r="C57" s="16">
        <v>8.0600000000000005E-2</v>
      </c>
      <c r="D57" s="16">
        <v>0.22699999999999998</v>
      </c>
      <c r="E57" s="16">
        <v>0.18</v>
      </c>
      <c r="F57" s="16">
        <v>0.17180000000000001</v>
      </c>
      <c r="G57" s="16">
        <v>0.17399999999999999</v>
      </c>
      <c r="H57" s="16">
        <v>3.4999999999999996E-2</v>
      </c>
      <c r="I57" s="16">
        <v>3.5499999999999997E-2</v>
      </c>
    </row>
    <row r="58" spans="1:9" ht="14.4">
      <c r="A58" s="7" t="s">
        <v>368</v>
      </c>
      <c r="B58" s="17">
        <v>7.8700000000000006E-2</v>
      </c>
      <c r="C58" s="17">
        <v>6.4500000000000002E-2</v>
      </c>
      <c r="D58" s="17">
        <v>0.17299999999999999</v>
      </c>
      <c r="E58" s="17">
        <v>0.19700000000000001</v>
      </c>
      <c r="F58" s="17">
        <v>0.19389999999999999</v>
      </c>
      <c r="G58" s="17">
        <v>0.20799999999999999</v>
      </c>
      <c r="H58" s="17">
        <v>3.3600000000000005E-2</v>
      </c>
      <c r="I58" s="17">
        <v>5.1299999999999998E-2</v>
      </c>
    </row>
    <row r="59" spans="1:9" ht="14.4">
      <c r="A59" s="7" t="s">
        <v>245</v>
      </c>
      <c r="B59" s="16">
        <v>9.1399999999999995E-2</v>
      </c>
      <c r="C59" s="16">
        <v>9.0999999999999998E-2</v>
      </c>
      <c r="D59" s="16">
        <v>0.19400000000000001</v>
      </c>
      <c r="E59" s="16">
        <v>0.18240000000000001</v>
      </c>
      <c r="F59" s="16">
        <v>0.19099999999999998</v>
      </c>
      <c r="G59" s="16">
        <v>0.16800000000000001</v>
      </c>
      <c r="H59" s="16">
        <v>3.5699999999999996E-2</v>
      </c>
      <c r="I59" s="16">
        <v>4.65E-2</v>
      </c>
    </row>
    <row r="60" spans="1:9" ht="14.4">
      <c r="A60" s="7" t="s">
        <v>369</v>
      </c>
      <c r="B60" s="17">
        <v>8.3900000000000002E-2</v>
      </c>
      <c r="C60" s="17">
        <v>6.7000000000000004E-2</v>
      </c>
      <c r="D60" s="17">
        <v>0.21809999999999999</v>
      </c>
      <c r="E60" s="17">
        <v>0.189</v>
      </c>
      <c r="F60" s="17">
        <v>0.193</v>
      </c>
      <c r="G60" s="17">
        <v>0.184</v>
      </c>
      <c r="H60" s="17">
        <v>2.2200000000000004E-2</v>
      </c>
      <c r="I60" s="17">
        <v>4.2799999999999998E-2</v>
      </c>
    </row>
    <row r="61" spans="1:9" ht="14.4">
      <c r="A61" s="7" t="s">
        <v>250</v>
      </c>
      <c r="B61" s="16">
        <v>8.1199999999999994E-2</v>
      </c>
      <c r="C61" s="16">
        <v>7.9799999999999996E-2</v>
      </c>
      <c r="D61" s="16">
        <v>0.21240000000000001</v>
      </c>
      <c r="E61" s="16">
        <v>0.19500000000000001</v>
      </c>
      <c r="F61" s="16">
        <v>0.21</v>
      </c>
      <c r="G61" s="16">
        <v>0.153</v>
      </c>
      <c r="H61" s="16">
        <v>4.6099999999999995E-2</v>
      </c>
      <c r="I61" s="16">
        <v>2.2499999999999999E-2</v>
      </c>
    </row>
    <row r="62" spans="1:9" ht="14.4">
      <c r="A62" s="7" t="s">
        <v>258</v>
      </c>
      <c r="B62" s="17">
        <v>7.5800000000000006E-2</v>
      </c>
      <c r="C62" s="17">
        <v>8.3900000000000002E-2</v>
      </c>
      <c r="D62" s="17">
        <v>0.18099999999999999</v>
      </c>
      <c r="E62" s="17">
        <v>0.17299999999999999</v>
      </c>
      <c r="F62" s="17">
        <v>0.184</v>
      </c>
      <c r="G62" s="17">
        <v>0.184</v>
      </c>
      <c r="H62" s="17">
        <v>4.9099999999999998E-2</v>
      </c>
      <c r="I62" s="17">
        <v>6.9199999999999998E-2</v>
      </c>
    </row>
    <row r="63" spans="1:9" ht="14.4">
      <c r="A63" s="7" t="s">
        <v>262</v>
      </c>
      <c r="B63" s="16">
        <v>6.9699999999999998E-2</v>
      </c>
      <c r="C63" s="16">
        <v>8.2500000000000004E-2</v>
      </c>
      <c r="D63" s="16">
        <v>0.185</v>
      </c>
      <c r="E63" s="16">
        <v>0.19850000000000001</v>
      </c>
      <c r="F63" s="16">
        <v>0.20900000000000002</v>
      </c>
      <c r="G63" s="16">
        <v>0.185</v>
      </c>
      <c r="H63" s="16">
        <v>5.1400000000000001E-2</v>
      </c>
      <c r="I63" s="16">
        <v>1.89E-2</v>
      </c>
    </row>
    <row r="64" spans="1:9" ht="14.4">
      <c r="A64" s="7" t="s">
        <v>266</v>
      </c>
      <c r="B64" s="17">
        <v>8.4000000000000005E-2</v>
      </c>
      <c r="C64" s="17">
        <v>5.9499999999999997E-2</v>
      </c>
      <c r="D64" s="17">
        <v>0.20299999999999999</v>
      </c>
      <c r="E64" s="17">
        <v>0.219</v>
      </c>
      <c r="F64" s="17">
        <v>0.17299999999999999</v>
      </c>
      <c r="G64" s="17">
        <v>0.1908</v>
      </c>
      <c r="H64" s="17">
        <v>3.0899999999999997E-2</v>
      </c>
      <c r="I64" s="17">
        <v>3.9800000000000002E-2</v>
      </c>
    </row>
    <row r="65" spans="1:9" ht="14.4">
      <c r="A65" s="7" t="s">
        <v>271</v>
      </c>
      <c r="B65" s="16">
        <v>8.7099999999999997E-2</v>
      </c>
      <c r="C65" s="16">
        <v>0.109</v>
      </c>
      <c r="D65" s="16">
        <v>0.19769999999999999</v>
      </c>
      <c r="E65" s="16">
        <v>0.19700000000000001</v>
      </c>
      <c r="F65" s="16">
        <v>0.16799999999999998</v>
      </c>
      <c r="G65" s="16">
        <v>0.19500000000000001</v>
      </c>
      <c r="H65" s="16">
        <v>2.1599999999999998E-2</v>
      </c>
      <c r="I65" s="16">
        <v>2.46E-2</v>
      </c>
    </row>
    <row r="66" spans="1:9" ht="14.4">
      <c r="A66" s="7" t="s">
        <v>294</v>
      </c>
      <c r="B66" s="17">
        <v>9.5500000000000002E-2</v>
      </c>
      <c r="C66" s="17">
        <v>7.9600000000000004E-2</v>
      </c>
      <c r="D66" s="17">
        <v>0.20250000000000001</v>
      </c>
      <c r="E66" s="17">
        <v>0.184</v>
      </c>
      <c r="F66" s="17">
        <v>0.19400000000000001</v>
      </c>
      <c r="G66" s="17">
        <v>0.193</v>
      </c>
      <c r="H66" s="17">
        <v>1.8300000000000004E-2</v>
      </c>
      <c r="I66" s="17">
        <v>3.3099999999999997E-2</v>
      </c>
    </row>
    <row r="67" spans="1:9" ht="14.4">
      <c r="A67" s="7" t="s">
        <v>370</v>
      </c>
      <c r="B67" s="16">
        <v>0.13200000000000001</v>
      </c>
      <c r="C67" s="16">
        <v>0.124</v>
      </c>
      <c r="D67" s="16">
        <v>0.13500000000000001</v>
      </c>
      <c r="E67" s="16">
        <v>0.1762</v>
      </c>
      <c r="F67" s="16">
        <v>0.18799999999999997</v>
      </c>
      <c r="G67" s="16">
        <v>0.224</v>
      </c>
      <c r="H67" s="16">
        <v>1.286E-2</v>
      </c>
      <c r="I67" s="16">
        <v>7.9399999999999991E-3</v>
      </c>
    </row>
    <row r="68" spans="1:9" ht="14.4">
      <c r="A68" s="7" t="s">
        <v>295</v>
      </c>
      <c r="B68" s="17">
        <v>5.8999999999999997E-2</v>
      </c>
      <c r="C68" s="17">
        <v>8.5800000000000001E-2</v>
      </c>
      <c r="D68" s="17">
        <v>0.17299999999999999</v>
      </c>
      <c r="E68" s="17">
        <v>0.1835</v>
      </c>
      <c r="F68" s="17">
        <v>0.18199999999999997</v>
      </c>
      <c r="G68" s="17">
        <v>0.22900000000000001</v>
      </c>
      <c r="H68" s="17">
        <v>5.4100000000000002E-2</v>
      </c>
      <c r="I68" s="17">
        <v>3.3599999999999998E-2</v>
      </c>
    </row>
    <row r="69" spans="1:9" ht="14.4">
      <c r="A69" s="7" t="s">
        <v>305</v>
      </c>
      <c r="B69" s="16">
        <v>8.8599999999999998E-2</v>
      </c>
      <c r="C69" s="16">
        <v>6.6000000000000003E-2</v>
      </c>
      <c r="D69" s="16">
        <v>0.20699999999999999</v>
      </c>
      <c r="E69" s="16">
        <v>0.17100000000000001</v>
      </c>
      <c r="F69" s="16">
        <v>0.223</v>
      </c>
      <c r="G69" s="16">
        <v>0.20499999999999999</v>
      </c>
      <c r="H69" s="16">
        <v>1.7599999999999998E-2</v>
      </c>
      <c r="I69" s="16">
        <v>2.18E-2</v>
      </c>
    </row>
    <row r="70" spans="1:9" ht="14.4">
      <c r="A70" s="7" t="s">
        <v>371</v>
      </c>
      <c r="B70" s="17">
        <v>9.9299999999999999E-2</v>
      </c>
      <c r="C70" s="17">
        <v>8.4199999999999997E-2</v>
      </c>
      <c r="D70" s="17">
        <v>0.159</v>
      </c>
      <c r="E70" s="17">
        <v>0.16769999999999999</v>
      </c>
      <c r="F70" s="17">
        <v>0.188</v>
      </c>
      <c r="G70" s="17">
        <v>0.23899999999999999</v>
      </c>
      <c r="H70" s="17">
        <v>1.8599999999999992E-2</v>
      </c>
      <c r="I70" s="17">
        <v>4.4200000000000003E-2</v>
      </c>
    </row>
    <row r="71" spans="1:9" ht="14.4">
      <c r="A71" s="7" t="s">
        <v>372</v>
      </c>
      <c r="B71" s="16">
        <v>9.8799999999999999E-2</v>
      </c>
      <c r="C71" s="16">
        <v>9.1200000000000003E-2</v>
      </c>
      <c r="D71" s="16">
        <v>0.15670000000000001</v>
      </c>
      <c r="E71" s="16">
        <v>0.124</v>
      </c>
      <c r="F71" s="16">
        <v>0.23500000000000001</v>
      </c>
      <c r="G71" s="16">
        <v>0.22800000000000001</v>
      </c>
      <c r="H71" s="16">
        <v>3.6799999999999999E-2</v>
      </c>
      <c r="I71" s="16">
        <v>2.9499999999999998E-2</v>
      </c>
    </row>
    <row r="72" spans="1:9" ht="14.4">
      <c r="A72" s="7" t="s">
        <v>373</v>
      </c>
      <c r="B72" s="17">
        <v>9.4700000000000006E-2</v>
      </c>
      <c r="C72" s="17">
        <v>9.0800000000000006E-2</v>
      </c>
      <c r="D72" s="17">
        <v>0.2175</v>
      </c>
      <c r="E72" s="17">
        <v>0.16300000000000001</v>
      </c>
      <c r="F72" s="17">
        <v>0.19020000000000001</v>
      </c>
      <c r="G72" s="17">
        <v>0.20499999999999999</v>
      </c>
      <c r="H72" s="17">
        <v>1.54E-2</v>
      </c>
      <c r="I72" s="17">
        <v>2.3400000000000001E-2</v>
      </c>
    </row>
    <row r="73" spans="1:9" ht="14.4">
      <c r="A73" s="7" t="s">
        <v>315</v>
      </c>
      <c r="B73" s="16">
        <v>0.109</v>
      </c>
      <c r="C73" s="16">
        <v>0.08</v>
      </c>
      <c r="D73" s="16">
        <v>0.19339999999999999</v>
      </c>
      <c r="E73" s="16">
        <v>0.17499999999999999</v>
      </c>
      <c r="F73" s="16">
        <v>0.17599999999999999</v>
      </c>
      <c r="G73" s="16">
        <v>0.19800000000000001</v>
      </c>
      <c r="H73" s="16">
        <v>3.2999999999999995E-2</v>
      </c>
      <c r="I73" s="16">
        <v>3.56E-2</v>
      </c>
    </row>
    <row r="74" spans="1:9" ht="14.4">
      <c r="A74" s="7" t="s">
        <v>319</v>
      </c>
      <c r="B74" s="17">
        <v>6.0100000000000001E-2</v>
      </c>
      <c r="C74" s="17">
        <v>5.8099999999999999E-2</v>
      </c>
      <c r="D74" s="17">
        <v>0.17600000000000002</v>
      </c>
      <c r="E74" s="17">
        <v>0.14380000000000001</v>
      </c>
      <c r="F74" s="17">
        <v>0.22000000000000003</v>
      </c>
      <c r="G74" s="17">
        <v>0.31</v>
      </c>
      <c r="H74" s="17">
        <v>2.4460000000000003E-2</v>
      </c>
      <c r="I74" s="17">
        <v>7.5399999999999998E-3</v>
      </c>
    </row>
    <row r="75" spans="1:9" ht="14.4">
      <c r="A75" s="7" t="s">
        <v>325</v>
      </c>
      <c r="B75" s="16">
        <v>9.4200000000000006E-2</v>
      </c>
      <c r="C75" s="16">
        <v>0.113</v>
      </c>
      <c r="D75" s="16">
        <v>0.1709</v>
      </c>
      <c r="E75" s="16">
        <v>0.16400000000000001</v>
      </c>
      <c r="F75" s="16">
        <v>0.17900000000000002</v>
      </c>
      <c r="G75" s="16">
        <v>0.216</v>
      </c>
      <c r="H75" s="16">
        <v>3.8399999999999997E-2</v>
      </c>
      <c r="I75" s="16">
        <v>2.4500000000000001E-2</v>
      </c>
    </row>
    <row r="76" spans="1:9" ht="14.4">
      <c r="A76" s="7" t="s">
        <v>374</v>
      </c>
      <c r="B76" s="17">
        <v>0.1166</v>
      </c>
      <c r="C76" s="17">
        <v>0.105</v>
      </c>
      <c r="D76" s="17">
        <v>0.13800000000000001</v>
      </c>
      <c r="E76" s="17">
        <v>0.16300000000000001</v>
      </c>
      <c r="F76" s="17">
        <v>0.20300000000000001</v>
      </c>
      <c r="G76" s="17">
        <v>0.23599999999999999</v>
      </c>
      <c r="H76" s="17">
        <v>1.7399999999999995E-2</v>
      </c>
      <c r="I76" s="17">
        <v>2.1000000000000001E-2</v>
      </c>
    </row>
    <row r="77" spans="1:9" ht="14.4">
      <c r="A77" s="7" t="s">
        <v>328</v>
      </c>
      <c r="B77" s="16">
        <v>0.1021</v>
      </c>
      <c r="C77" s="16">
        <v>0.10199999999999999</v>
      </c>
      <c r="D77" s="16">
        <v>0.17</v>
      </c>
      <c r="E77" s="16">
        <v>0.14599999999999999</v>
      </c>
      <c r="F77" s="16">
        <v>0.223</v>
      </c>
      <c r="G77" s="16">
        <v>0.224</v>
      </c>
      <c r="H77" s="16">
        <v>1.32E-2</v>
      </c>
      <c r="I77" s="16">
        <v>1.9699999999999999E-2</v>
      </c>
    </row>
    <row r="78" spans="1:9" ht="14.4">
      <c r="A78" s="7" t="s">
        <v>375</v>
      </c>
      <c r="B78" s="18">
        <v>9.6000000000000002E-2</v>
      </c>
      <c r="C78" s="18">
        <v>8.8999999999999996E-2</v>
      </c>
      <c r="D78" s="18">
        <v>0.17699999999999999</v>
      </c>
      <c r="E78" s="18">
        <v>0.17299999999999999</v>
      </c>
      <c r="F78" s="19">
        <v>0.19</v>
      </c>
      <c r="G78" s="18">
        <v>0.20200000000000001</v>
      </c>
      <c r="H78" s="18">
        <v>3.4000000000000002E-2</v>
      </c>
      <c r="I78" s="18">
        <v>3.9E-2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345D-7FCD-4F80-ACA9-E1C1885F77D6}">
  <dimension ref="A1:J3"/>
  <sheetViews>
    <sheetView workbookViewId="0">
      <selection activeCell="K6" sqref="K6"/>
    </sheetView>
  </sheetViews>
  <sheetFormatPr defaultRowHeight="13.8"/>
  <cols>
    <col min="1" max="2" width="9.09765625" customWidth="1"/>
    <col min="7" max="7" width="9.5" customWidth="1"/>
  </cols>
  <sheetData>
    <row r="1" spans="1:10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spans="1:10">
      <c r="A2" s="1">
        <v>0.50406089529137676</v>
      </c>
      <c r="B2" s="1">
        <v>0.49593910470862318</v>
      </c>
      <c r="C2" s="1">
        <v>0.10492410257237059</v>
      </c>
      <c r="D2" s="1">
        <v>0.10227692282888214</v>
      </c>
      <c r="E2" s="1">
        <v>0.1704657836822546</v>
      </c>
      <c r="F2" s="1">
        <v>0.16748744447758548</v>
      </c>
      <c r="G2" s="1">
        <v>0.1695686381994212</v>
      </c>
      <c r="H2" s="1">
        <v>0.22802440970906659</v>
      </c>
      <c r="I2" s="1">
        <v>2.9493425984893067E-2</v>
      </c>
      <c r="J2" s="1">
        <v>3.5391982200582033E-2</v>
      </c>
    </row>
    <row r="3" spans="1:10">
      <c r="A3" s="3"/>
      <c r="B3" s="3"/>
      <c r="C3" s="4"/>
      <c r="D3" s="4"/>
      <c r="E3" s="4"/>
      <c r="F3" s="4"/>
      <c r="G3" s="4"/>
      <c r="H3" s="4"/>
      <c r="I3" s="4"/>
      <c r="J3" s="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C24BE7053F3844AC643441004BBAC2" ma:contentTypeVersion="14" ma:contentTypeDescription="Create a new document." ma:contentTypeScope="" ma:versionID="f2be994ad084f1755e49e2161da0bcbd">
  <xsd:schema xmlns:xsd="http://www.w3.org/2001/XMLSchema" xmlns:xs="http://www.w3.org/2001/XMLSchema" xmlns:p="http://schemas.microsoft.com/office/2006/metadata/properties" xmlns:ns3="35cb5b3d-faa1-48b6-a8b1-83f8807a45dd" xmlns:ns4="47797899-c36a-47d0-ba08-1349c6a9866f" targetNamespace="http://schemas.microsoft.com/office/2006/metadata/properties" ma:root="true" ma:fieldsID="b9306e4be0335a5dc64546c11c002905" ns3:_="" ns4:_="">
    <xsd:import namespace="35cb5b3d-faa1-48b6-a8b1-83f8807a45dd"/>
    <xsd:import namespace="47797899-c36a-47d0-ba08-1349c6a986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b5b3d-faa1-48b6-a8b1-83f8807a4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97899-c36a-47d0-ba08-1349c6a986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cb5b3d-faa1-48b6-a8b1-83f8807a45dd" xsi:nil="true"/>
  </documentManagement>
</p:properties>
</file>

<file path=customXml/itemProps1.xml><?xml version="1.0" encoding="utf-8"?>
<ds:datastoreItem xmlns:ds="http://schemas.openxmlformats.org/officeDocument/2006/customXml" ds:itemID="{471DA051-71AE-4FBB-862B-DC6C434B1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7368B-3320-4654-99F2-66FCEF1E3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b5b3d-faa1-48b6-a8b1-83f8807a45dd"/>
    <ds:schemaRef ds:uri="47797899-c36a-47d0-ba08-1349c6a98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15030A-7196-4523-8472-4E12DF4D2D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35cb5b3d-faa1-48b6-a8b1-83f8807a45dd"/>
    <ds:schemaRef ds:uri="http://schemas.microsoft.com/office/infopath/2007/PartnerControls"/>
    <ds:schemaRef ds:uri="47797899-c36a-47d0-ba08-1349c6a986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CCCM Masterlist</vt:lpstr>
      <vt:lpstr>Pivot tables &amp; visuals</vt:lpstr>
      <vt:lpstr>Sheet1</vt:lpstr>
      <vt:lpstr>Percent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Abusa</dc:creator>
  <cp:keywords/>
  <dc:description/>
  <cp:lastModifiedBy>Zainab Ali Habeeb Zwayen</cp:lastModifiedBy>
  <cp:revision/>
  <dcterms:created xsi:type="dcterms:W3CDTF">2023-08-10T15:00:09Z</dcterms:created>
  <dcterms:modified xsi:type="dcterms:W3CDTF">2024-02-21T12:46:00Z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0x01010045C24BE7053F3844AC643441004BBAC2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2024-02-14T05:22:49Z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285be8a4-6ad4-49c6-8fb9-ce41261f772d</vt:lpwstr>
  </property>
  <property fmtid="{D5CDD505-2E9C-101B-9397-08002B2CF9AE}" pid="9" name="MSIP_Label_2059aa38-f392-4105-be92-628035578272_ContentBits">
    <vt:lpwstr>0</vt:lpwstr>
  </property>
</Properties>
</file>