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BUSA\Documents\2.0 IM Strategy\"/>
    </mc:Choice>
  </mc:AlternateContent>
  <xr:revisionPtr revIDLastSave="0" documentId="13_ncr:1_{43D97649-6730-422E-BE47-A552C6E917F7}" xr6:coauthVersionLast="47" xr6:coauthVersionMax="47" xr10:uidLastSave="{00000000-0000-0000-0000-000000000000}"/>
  <bookViews>
    <workbookView xWindow="-108" yWindow="-108" windowWidth="23256" windowHeight="12456" xr2:uid="{02FA5294-6C1E-4D51-8682-C2CA70EA594E}"/>
  </bookViews>
  <sheets>
    <sheet name="CCCM Masterlist" sheetId="5" r:id="rId1"/>
    <sheet name="Sheet1" sheetId="8" state="hidden" r:id="rId2"/>
    <sheet name="Pivot tables &amp; visuals" sheetId="7" r:id="rId3"/>
    <sheet name="Percent" sheetId="4" state="hidden" r:id="rId4"/>
  </sheets>
  <definedNames>
    <definedName name="_xlnm._FilterDatabase" localSheetId="0" hidden="1">'CCCM Masterlist'!$A$6:$Y$146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7" l="1"/>
  <c r="F78" i="7"/>
  <c r="F77" i="7"/>
  <c r="F74" i="7"/>
  <c r="F71" i="7"/>
  <c r="K79" i="7"/>
  <c r="G75" i="7" s="1"/>
  <c r="J79" i="7"/>
  <c r="F73" i="7" s="1"/>
  <c r="Q78" i="5"/>
  <c r="P78" i="5"/>
  <c r="F91" i="7"/>
  <c r="F90" i="7"/>
  <c r="F88" i="7"/>
  <c r="F87" i="7"/>
  <c r="F86" i="7"/>
  <c r="F85" i="7"/>
  <c r="F82" i="7"/>
  <c r="F81" i="7"/>
  <c r="F80" i="7"/>
  <c r="G74" i="7" l="1"/>
  <c r="F72" i="7"/>
  <c r="F75" i="7"/>
  <c r="G76" i="7"/>
  <c r="G73" i="7"/>
  <c r="G71" i="7"/>
  <c r="G77" i="7"/>
  <c r="G78" i="7"/>
  <c r="G72" i="7"/>
  <c r="G70" i="7"/>
  <c r="F76" i="7"/>
  <c r="L59" i="7"/>
  <c r="L61" i="7" s="1"/>
  <c r="N147" i="5"/>
  <c r="O147" i="5"/>
  <c r="H2" i="5" s="1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H4" i="5" l="1"/>
  <c r="G3" i="5"/>
  <c r="G4" i="5"/>
  <c r="G2" i="5"/>
  <c r="H3" i="5"/>
</calcChain>
</file>

<file path=xl/sharedStrings.xml><?xml version="1.0" encoding="utf-8"?>
<sst xmlns="http://schemas.openxmlformats.org/spreadsheetml/2006/main" count="2050" uniqueCount="432">
  <si>
    <t>CCCM CLUSTER SOUTH SUDAN</t>
  </si>
  <si>
    <t>TOTAL IDP</t>
  </si>
  <si>
    <t>IDP SITES MASTERLIST</t>
  </si>
  <si>
    <t>TOTAL RETURNEE</t>
  </si>
  <si>
    <t>Update as of 31 October 2023</t>
  </si>
  <si>
    <t xml:space="preserve">TOTAL POPULATION IN SITES </t>
  </si>
  <si>
    <t>State</t>
  </si>
  <si>
    <t>State P-code</t>
  </si>
  <si>
    <t>County</t>
  </si>
  <si>
    <t>County P-Code</t>
  </si>
  <si>
    <t>Payam</t>
  </si>
  <si>
    <t>Site Name</t>
  </si>
  <si>
    <t>Alternate Site Name</t>
  </si>
  <si>
    <t>Site Typology</t>
  </si>
  <si>
    <t>Site Managed</t>
  </si>
  <si>
    <t>Managed by</t>
  </si>
  <si>
    <t>Implementing Partner/s or Support Organization</t>
  </si>
  <si>
    <t>Response Type</t>
  </si>
  <si>
    <t>Status of activities</t>
  </si>
  <si>
    <t>Internally Displaced Persons</t>
  </si>
  <si>
    <t>Internally Displaced HHs</t>
  </si>
  <si>
    <t>Male</t>
  </si>
  <si>
    <t>Female</t>
  </si>
  <si>
    <t>0-4 M</t>
  </si>
  <si>
    <t>0-4 F</t>
  </si>
  <si>
    <t>5-17 M</t>
  </si>
  <si>
    <t>5-17 F</t>
  </si>
  <si>
    <t>18-59 M</t>
  </si>
  <si>
    <t>18-59 F</t>
  </si>
  <si>
    <t>60+ M</t>
  </si>
  <si>
    <t>60+ F</t>
  </si>
  <si>
    <t>Sudan Returnees (Individuals)</t>
  </si>
  <si>
    <t>Sudan Returnees (HHs)</t>
  </si>
  <si>
    <t>Other Returnees (Individuals)</t>
  </si>
  <si>
    <t>Other returnees (HHs)</t>
  </si>
  <si>
    <t>Central Equatoria</t>
  </si>
  <si>
    <t>SS01</t>
  </si>
  <si>
    <t>Juba</t>
  </si>
  <si>
    <t>SS0101</t>
  </si>
  <si>
    <t>Rejaf</t>
  </si>
  <si>
    <t>Amahdi</t>
  </si>
  <si>
    <t>Peri IDP Sites</t>
  </si>
  <si>
    <t>Self settled informal sites</t>
  </si>
  <si>
    <t>Yes</t>
  </si>
  <si>
    <t>ACTED</t>
  </si>
  <si>
    <t>Roving</t>
  </si>
  <si>
    <t>On-going</t>
  </si>
  <si>
    <t>Don Bosco</t>
  </si>
  <si>
    <t>Don Bosco Collective Center</t>
  </si>
  <si>
    <t>Collective centers</t>
  </si>
  <si>
    <t xml:space="preserve">Self-managed </t>
  </si>
  <si>
    <t>Church</t>
  </si>
  <si>
    <t>Static</t>
  </si>
  <si>
    <t>Juba IDP Camp 1</t>
  </si>
  <si>
    <t>Formal IDP Site</t>
  </si>
  <si>
    <t>No</t>
  </si>
  <si>
    <t>None</t>
  </si>
  <si>
    <t>Juba IDP Camp 3</t>
  </si>
  <si>
    <t>Mahad</t>
  </si>
  <si>
    <t>Mangala North</t>
  </si>
  <si>
    <t>Mangalla</t>
  </si>
  <si>
    <t>Mangalla IDP Camp</t>
  </si>
  <si>
    <t>UNHCR</t>
  </si>
  <si>
    <t>Northern Bari</t>
  </si>
  <si>
    <t>Mangaten</t>
  </si>
  <si>
    <t>Mangaten Collective Center</t>
  </si>
  <si>
    <t>Sherikat</t>
  </si>
  <si>
    <t>Munuki</t>
  </si>
  <si>
    <t>UNHCR Way Station</t>
  </si>
  <si>
    <t>Terekeka</t>
  </si>
  <si>
    <t>SS0105</t>
  </si>
  <si>
    <t>Nyori</t>
  </si>
  <si>
    <t>Kuda</t>
  </si>
  <si>
    <t>Yei</t>
  </si>
  <si>
    <t>SS0106</t>
  </si>
  <si>
    <t>Yei Town</t>
  </si>
  <si>
    <t>Atende Site</t>
  </si>
  <si>
    <t>Lasu</t>
  </si>
  <si>
    <t>Nyori camp</t>
  </si>
  <si>
    <t>Zizira</t>
  </si>
  <si>
    <t>Jonglei</t>
  </si>
  <si>
    <t>SS03</t>
  </si>
  <si>
    <t>Akobo</t>
  </si>
  <si>
    <t>SS0301</t>
  </si>
  <si>
    <t>Walgak</t>
  </si>
  <si>
    <t>Walgak Center</t>
  </si>
  <si>
    <t>Mobile</t>
  </si>
  <si>
    <t>Completed</t>
  </si>
  <si>
    <t>Bor South</t>
  </si>
  <si>
    <t>SS0303</t>
  </si>
  <si>
    <t>Anyidi</t>
  </si>
  <si>
    <t>Bor IDP/Ex poc.</t>
  </si>
  <si>
    <t>IOM</t>
  </si>
  <si>
    <t>Bor</t>
  </si>
  <si>
    <t>Bor Stadium IDP Site</t>
  </si>
  <si>
    <t>Makuach</t>
  </si>
  <si>
    <t>Kondai/Gakyoum</t>
  </si>
  <si>
    <t>Kolnyang</t>
  </si>
  <si>
    <t>Malek</t>
  </si>
  <si>
    <t>Malualgobar</t>
  </si>
  <si>
    <t>Taragook</t>
  </si>
  <si>
    <t>Canal Pigi</t>
  </si>
  <si>
    <t>SS0304</t>
  </si>
  <si>
    <t>Nyinthok</t>
  </si>
  <si>
    <t>Panmam</t>
  </si>
  <si>
    <t>Fangak</t>
  </si>
  <si>
    <t>SS0306</t>
  </si>
  <si>
    <t>Old Fangak</t>
  </si>
  <si>
    <t>Phom</t>
  </si>
  <si>
    <t>New Fangak</t>
  </si>
  <si>
    <t>Tondlak</t>
  </si>
  <si>
    <t>Nyirol</t>
  </si>
  <si>
    <t>SS0307</t>
  </si>
  <si>
    <t>Lankien</t>
  </si>
  <si>
    <t>Koat</t>
  </si>
  <si>
    <t>DRC</t>
  </si>
  <si>
    <t>Ongoing</t>
  </si>
  <si>
    <t>Pulturuk</t>
  </si>
  <si>
    <t>Pulrel Site</t>
  </si>
  <si>
    <t>Thol</t>
  </si>
  <si>
    <t>Thol Site</t>
  </si>
  <si>
    <t>Wectulual</t>
  </si>
  <si>
    <t>Yamguar</t>
  </si>
  <si>
    <t>Pibor</t>
  </si>
  <si>
    <t>SS0308</t>
  </si>
  <si>
    <t>Gumruk</t>
  </si>
  <si>
    <t>Clement Primary School</t>
  </si>
  <si>
    <t xml:space="preserve">Gumruk Girls Primary school </t>
  </si>
  <si>
    <t>Langachot Child Space</t>
  </si>
  <si>
    <t>Peace Corps Org (PCO)</t>
  </si>
  <si>
    <t>Nganamen</t>
  </si>
  <si>
    <t>Lekuangole</t>
  </si>
  <si>
    <t>Nyanzego Nursery School</t>
  </si>
  <si>
    <t>Pibor AA</t>
  </si>
  <si>
    <t>Pibor Girls Primary School</t>
  </si>
  <si>
    <t>Pibor Town</t>
  </si>
  <si>
    <t>Thangnyang Primary School</t>
  </si>
  <si>
    <t>Uror</t>
  </si>
  <si>
    <t>SS0311</t>
  </si>
  <si>
    <t>Yuai</t>
  </si>
  <si>
    <t>Lakes</t>
  </si>
  <si>
    <t>SS04</t>
  </si>
  <si>
    <t>Awerial</t>
  </si>
  <si>
    <t>SS0401</t>
  </si>
  <si>
    <t>Puluk</t>
  </si>
  <si>
    <t>Mingkaman IDP Site</t>
  </si>
  <si>
    <t>Mingkaman IDP site 2</t>
  </si>
  <si>
    <t>Rumbek East</t>
  </si>
  <si>
    <t>SS0404</t>
  </si>
  <si>
    <t>Akot</t>
  </si>
  <si>
    <t>Rich Tiel</t>
  </si>
  <si>
    <t>Northern Bahr el Ghazal</t>
  </si>
  <si>
    <t>SS05</t>
  </si>
  <si>
    <t>Aweil Centre</t>
  </si>
  <si>
    <t>SS0501</t>
  </si>
  <si>
    <t>Nyalath</t>
  </si>
  <si>
    <t>Nyalath Site</t>
  </si>
  <si>
    <t>Aweil West</t>
  </si>
  <si>
    <t>SS0505</t>
  </si>
  <si>
    <t>Aweil Town</t>
  </si>
  <si>
    <t>Tit Adol</t>
  </si>
  <si>
    <t>Unity</t>
  </si>
  <si>
    <t>SS06</t>
  </si>
  <si>
    <t>Guit</t>
  </si>
  <si>
    <t>SS0602</t>
  </si>
  <si>
    <t>Kuerguini</t>
  </si>
  <si>
    <t>Makazin IDP Site</t>
  </si>
  <si>
    <t>Makazin Site</t>
  </si>
  <si>
    <t>Nine Counties Collective Site</t>
  </si>
  <si>
    <t>Nine Counties</t>
  </si>
  <si>
    <t>Site D1</t>
  </si>
  <si>
    <t>Site D2</t>
  </si>
  <si>
    <t>Site E</t>
  </si>
  <si>
    <t>Leer</t>
  </si>
  <si>
    <t>SS0604</t>
  </si>
  <si>
    <t>Adok</t>
  </si>
  <si>
    <t>HRSS</t>
  </si>
  <si>
    <t>Pilieny</t>
  </si>
  <si>
    <t>Pomdhor</t>
  </si>
  <si>
    <t>Pomdhor SS</t>
  </si>
  <si>
    <t>Nyangdiar</t>
  </si>
  <si>
    <t>Rekyoul IDPs site</t>
  </si>
  <si>
    <t>Rubjiech</t>
  </si>
  <si>
    <t>Rubjiech IDP Site</t>
  </si>
  <si>
    <t>Thonyor</t>
  </si>
  <si>
    <t>Thochrial Block 1</t>
  </si>
  <si>
    <t>Thochrial Block 2</t>
  </si>
  <si>
    <t>Thochrial Block 3</t>
  </si>
  <si>
    <t>Touchriak</t>
  </si>
  <si>
    <t>Mayendit</t>
  </si>
  <si>
    <t>SS0605</t>
  </si>
  <si>
    <t>Dablual</t>
  </si>
  <si>
    <t>Kah</t>
  </si>
  <si>
    <t>Rubkuay</t>
  </si>
  <si>
    <t>Rubkuay IDP Site</t>
  </si>
  <si>
    <t>Thaker</t>
  </si>
  <si>
    <t>Tutnyang</t>
  </si>
  <si>
    <t>Panyijar</t>
  </si>
  <si>
    <t>SS0607</t>
  </si>
  <si>
    <t>Ganyliel</t>
  </si>
  <si>
    <t>Dhorchiengper IDPs site</t>
  </si>
  <si>
    <t>Kol</t>
  </si>
  <si>
    <t>Nyal</t>
  </si>
  <si>
    <t>Kueryieka Primary School</t>
  </si>
  <si>
    <t>Thoarnhom</t>
  </si>
  <si>
    <t>Mathiang</t>
  </si>
  <si>
    <t>Panhial</t>
  </si>
  <si>
    <t>Tharnhom</t>
  </si>
  <si>
    <t>Thoarnhom Primary School</t>
  </si>
  <si>
    <t>Pachienjiok</t>
  </si>
  <si>
    <t>Yai</t>
  </si>
  <si>
    <t>Rubkona</t>
  </si>
  <si>
    <t>SS0609</t>
  </si>
  <si>
    <t>Bentiu Town</t>
  </si>
  <si>
    <t>Bentiu IDP Camp</t>
  </si>
  <si>
    <t>Bentiu PoC</t>
  </si>
  <si>
    <t>Panhiany</t>
  </si>
  <si>
    <t>Dar El-Saalam (Bentiu)</t>
  </si>
  <si>
    <t>Dar El-Saalam collective site</t>
  </si>
  <si>
    <t xml:space="preserve">Former Military Barrack (Bentiu) </t>
  </si>
  <si>
    <t>Former Military Barrack collective site</t>
  </si>
  <si>
    <t>Kalibalek (Bentiu Town)</t>
  </si>
  <si>
    <t>Kalibalek collective site</t>
  </si>
  <si>
    <t>Bentiu</t>
  </si>
  <si>
    <t>Koyethiey Site</t>
  </si>
  <si>
    <t>Kurkaal</t>
  </si>
  <si>
    <t>Budaang</t>
  </si>
  <si>
    <t>Rotriak</t>
  </si>
  <si>
    <t>Site A</t>
  </si>
  <si>
    <t>Site B</t>
  </si>
  <si>
    <t>Site C</t>
  </si>
  <si>
    <t>Suk Saba Site (Bentiu)</t>
  </si>
  <si>
    <t>Suk Saba collective site</t>
  </si>
  <si>
    <t>Suk Shaabi (Bentiu)</t>
  </si>
  <si>
    <t>Suk Shaabi collective site</t>
  </si>
  <si>
    <t>Suk Sita Site (Bentiu)</t>
  </si>
  <si>
    <t>Suk Sita collective site</t>
  </si>
  <si>
    <t>Upper Nile</t>
  </si>
  <si>
    <t>SS07</t>
  </si>
  <si>
    <t>Baliet</t>
  </si>
  <si>
    <t>SS0701</t>
  </si>
  <si>
    <t>Gel Achiel</t>
  </si>
  <si>
    <t>Fashoda</t>
  </si>
  <si>
    <t>SS0702</t>
  </si>
  <si>
    <t>Dethwok</t>
  </si>
  <si>
    <t>Abroch Site</t>
  </si>
  <si>
    <t>Kodok Town</t>
  </si>
  <si>
    <t>Midwifery and Wildlife IDP site</t>
  </si>
  <si>
    <t>Luakpiny/Nasir</t>
  </si>
  <si>
    <t>SS0704</t>
  </si>
  <si>
    <t>Nasir</t>
  </si>
  <si>
    <t>Nasir Town N</t>
  </si>
  <si>
    <t>Maban</t>
  </si>
  <si>
    <t>SS0705</t>
  </si>
  <si>
    <t>Buny</t>
  </si>
  <si>
    <t xml:space="preserve">Batiel </t>
  </si>
  <si>
    <t>Jinkuata</t>
  </si>
  <si>
    <t>Kongo Site</t>
  </si>
  <si>
    <t>Ofra Site</t>
  </si>
  <si>
    <t>Malakal</t>
  </si>
  <si>
    <t>SS0707</t>
  </si>
  <si>
    <t>Malakal South</t>
  </si>
  <si>
    <t>Daniel Comboni Church - BAM</t>
  </si>
  <si>
    <t>Malakal Centre</t>
  </si>
  <si>
    <t>Fire Brigade</t>
  </si>
  <si>
    <t>Northern Malakal</t>
  </si>
  <si>
    <t>Malakal POC</t>
  </si>
  <si>
    <t>IOM (Site maintenance)</t>
  </si>
  <si>
    <t>Wunakot/Warjwork</t>
  </si>
  <si>
    <t>Melut</t>
  </si>
  <si>
    <t>SS0709</t>
  </si>
  <si>
    <t>Dingthoma 1</t>
  </si>
  <si>
    <t>Dingthoma 2</t>
  </si>
  <si>
    <t>Galdora</t>
  </si>
  <si>
    <t>Khor Adar Site</t>
  </si>
  <si>
    <t>Paloch</t>
  </si>
  <si>
    <t>New paloch</t>
  </si>
  <si>
    <t>Panyikang</t>
  </si>
  <si>
    <t>SS0710</t>
  </si>
  <si>
    <t>Panyiduay</t>
  </si>
  <si>
    <t>Owaci</t>
  </si>
  <si>
    <t>Ulang</t>
  </si>
  <si>
    <t>SS0712</t>
  </si>
  <si>
    <t>Ulang center</t>
  </si>
  <si>
    <t>Warrap</t>
  </si>
  <si>
    <t>SS08</t>
  </si>
  <si>
    <t>Gogrial West</t>
  </si>
  <si>
    <t>SS0802</t>
  </si>
  <si>
    <t>Akon</t>
  </si>
  <si>
    <t>Akon Center</t>
  </si>
  <si>
    <t>Gogrial</t>
  </si>
  <si>
    <t>Ayiel</t>
  </si>
  <si>
    <t>Alek West</t>
  </si>
  <si>
    <t>Mangar Pakal</t>
  </si>
  <si>
    <t>Tonj East</t>
  </si>
  <si>
    <t>SS0803</t>
  </si>
  <si>
    <t>Paweng</t>
  </si>
  <si>
    <t>Potkou</t>
  </si>
  <si>
    <t>Tonj North</t>
  </si>
  <si>
    <t>SS0804</t>
  </si>
  <si>
    <t>Awul</t>
  </si>
  <si>
    <t>Awul site</t>
  </si>
  <si>
    <t>Tonj South</t>
  </si>
  <si>
    <t>SS0805</t>
  </si>
  <si>
    <t>Tonj</t>
  </si>
  <si>
    <t>Bap Chok</t>
  </si>
  <si>
    <t>Kuelchok</t>
  </si>
  <si>
    <t>Twic</t>
  </si>
  <si>
    <t>SS0806</t>
  </si>
  <si>
    <t>Wunrok</t>
  </si>
  <si>
    <t>Abien Dau IDP Site</t>
  </si>
  <si>
    <t>Wunrok (Abein Dau)</t>
  </si>
  <si>
    <t>Aweng</t>
  </si>
  <si>
    <t>Aweng IDP site</t>
  </si>
  <si>
    <t>Maan-Angui</t>
  </si>
  <si>
    <t>Turalei</t>
  </si>
  <si>
    <t>Majak Aher</t>
  </si>
  <si>
    <t>Majak Aher IDP site</t>
  </si>
  <si>
    <t>Majok Noon</t>
  </si>
  <si>
    <t>Ajak Kuac</t>
  </si>
  <si>
    <t>Manhawan</t>
  </si>
  <si>
    <t>Mayen Abun (Gomgoi)</t>
  </si>
  <si>
    <t>Mayen Abun IDP site</t>
  </si>
  <si>
    <t>Nyindeng Ayuel</t>
  </si>
  <si>
    <t>Nyindeng Ayuel IDP site</t>
  </si>
  <si>
    <t>Pagai</t>
  </si>
  <si>
    <t>Akoc</t>
  </si>
  <si>
    <t>Wuncuei site</t>
  </si>
  <si>
    <t>Western Bahr el Ghazal</t>
  </si>
  <si>
    <t>SS09</t>
  </si>
  <si>
    <t>Jur River</t>
  </si>
  <si>
    <t>SS0901</t>
  </si>
  <si>
    <t>Kuarjena</t>
  </si>
  <si>
    <t>Abunyabuny</t>
  </si>
  <si>
    <t>Wau</t>
  </si>
  <si>
    <t>SS0903</t>
  </si>
  <si>
    <t>Wau South</t>
  </si>
  <si>
    <t>Agok Site</t>
  </si>
  <si>
    <t>Hai Masna</t>
  </si>
  <si>
    <t>Hai Masna collective center</t>
  </si>
  <si>
    <t>Masna Site</t>
  </si>
  <si>
    <t>Wau North</t>
  </si>
  <si>
    <t>Naivasha</t>
  </si>
  <si>
    <t>Naivasha IDP site</t>
  </si>
  <si>
    <t>Western Equatoria</t>
  </si>
  <si>
    <t>SS10</t>
  </si>
  <si>
    <t>Ezo</t>
  </si>
  <si>
    <t>SS1001</t>
  </si>
  <si>
    <t>Bagidi</t>
  </si>
  <si>
    <t>Bambaraze</t>
  </si>
  <si>
    <t>Bariguna</t>
  </si>
  <si>
    <t>Manzizi</t>
  </si>
  <si>
    <t>Ezo Centre</t>
  </si>
  <si>
    <t>Nakofo</t>
  </si>
  <si>
    <t>Nambia</t>
  </si>
  <si>
    <t>Regina Mundi Catholic Church</t>
  </si>
  <si>
    <t>Mundri West</t>
  </si>
  <si>
    <t>SS1005</t>
  </si>
  <si>
    <t>Mundri</t>
  </si>
  <si>
    <t>Kediba IDPs Site</t>
  </si>
  <si>
    <t>Mvolo</t>
  </si>
  <si>
    <t>SS1006</t>
  </si>
  <si>
    <t>Kila</t>
  </si>
  <si>
    <t>Talatera Primary School</t>
  </si>
  <si>
    <t>Yeri</t>
  </si>
  <si>
    <t>Yeri ECSS</t>
  </si>
  <si>
    <t>Nagero</t>
  </si>
  <si>
    <t>SS1007</t>
  </si>
  <si>
    <t>Bomanzara-site</t>
  </si>
  <si>
    <t>Tambura</t>
  </si>
  <si>
    <t>SS1009</t>
  </si>
  <si>
    <t>Amia Baraks</t>
  </si>
  <si>
    <t>Source Yubu</t>
  </si>
  <si>
    <t>Nanvuru</t>
  </si>
  <si>
    <t>Ngboko village</t>
  </si>
  <si>
    <t>UNMISS Tambura</t>
  </si>
  <si>
    <t>Kajo-Keji</t>
  </si>
  <si>
    <t>Lainya</t>
  </si>
  <si>
    <t>Morobo</t>
  </si>
  <si>
    <t>Budi</t>
  </si>
  <si>
    <t>Ikotos</t>
  </si>
  <si>
    <t>Kapoeta East</t>
  </si>
  <si>
    <t>Kapoeta North</t>
  </si>
  <si>
    <t>Kapoeta South</t>
  </si>
  <si>
    <t>Lafon</t>
  </si>
  <si>
    <t>Magwi</t>
  </si>
  <si>
    <t>Torit</t>
  </si>
  <si>
    <t>Ayod</t>
  </si>
  <si>
    <t>Canal/Pigi</t>
  </si>
  <si>
    <t>Duk</t>
  </si>
  <si>
    <t>Pochalla</t>
  </si>
  <si>
    <t>Twic East</t>
  </si>
  <si>
    <t>Cueibet</t>
  </si>
  <si>
    <t>Rumbek Centre</t>
  </si>
  <si>
    <t>Rumbek North</t>
  </si>
  <si>
    <t>Wulu</t>
  </si>
  <si>
    <t>Yirol East</t>
  </si>
  <si>
    <t>Yirol West</t>
  </si>
  <si>
    <t>Aweil East</t>
  </si>
  <si>
    <t>Aweil North</t>
  </si>
  <si>
    <t>Aweil South</t>
  </si>
  <si>
    <t>Abiemnhom</t>
  </si>
  <si>
    <t>Koch</t>
  </si>
  <si>
    <t>Mayom</t>
  </si>
  <si>
    <t>Panyijiar</t>
  </si>
  <si>
    <t>Pariang</t>
  </si>
  <si>
    <t>Longochuk</t>
  </si>
  <si>
    <t>Maiwut</t>
  </si>
  <si>
    <t>Manyo</t>
  </si>
  <si>
    <t>Renk</t>
  </si>
  <si>
    <t>Gogrial East</t>
  </si>
  <si>
    <t>Raja</t>
  </si>
  <si>
    <t>Ibba</t>
  </si>
  <si>
    <t>Maridi</t>
  </si>
  <si>
    <t>Mundri East</t>
  </si>
  <si>
    <t>Nzara</t>
  </si>
  <si>
    <t>Yambio</t>
  </si>
  <si>
    <t>Sum of Internally Displaced HHs</t>
  </si>
  <si>
    <t>Sum of Internally Displaced Persons</t>
  </si>
  <si>
    <t>IDP Sites</t>
  </si>
  <si>
    <t>County by State</t>
  </si>
  <si>
    <t>Count of Site Name</t>
  </si>
  <si>
    <t>Grand Total</t>
  </si>
  <si>
    <t>Site typology</t>
  </si>
  <si>
    <t>Response type</t>
  </si>
  <si>
    <t>Managed</t>
  </si>
  <si>
    <t>CCCM Agency</t>
  </si>
  <si>
    <t>IDPs</t>
  </si>
  <si>
    <t xml:space="preserve"> Displaced HHs</t>
  </si>
  <si>
    <t>Not managed</t>
  </si>
  <si>
    <t>Displaced Persons</t>
  </si>
  <si>
    <t>Displaced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</si>
</sst>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%"/>
    <numFmt numFmtId="166" formatCode="#,##0.00000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Inter"/>
      <family val="3"/>
    </font>
    <font>
      <sz val="8"/>
      <color theme="0" tint="-4.9989318521683403E-2"/>
      <name val="Euphemia"/>
      <family val="2"/>
    </font>
    <font>
      <sz val="8"/>
      <color theme="1"/>
      <name val="Euphemia"/>
      <family val="2"/>
    </font>
    <font>
      <sz val="10"/>
      <color rgb="FFFF0000"/>
      <name val="Inter"/>
      <family val="3"/>
    </font>
    <font>
      <sz val="8"/>
      <name val="Arial"/>
      <family val="2"/>
    </font>
    <font>
      <sz val="8"/>
      <color theme="0"/>
      <name val="Euphemia"/>
      <family val="2"/>
    </font>
    <font>
      <b/>
      <sz val="8"/>
      <color theme="1"/>
      <name val="Euphemia"/>
      <family val="2"/>
    </font>
    <font>
      <b/>
      <sz val="8"/>
      <color theme="0" tint="-4.9989318521683403E-2"/>
      <name val="Euphemia"/>
      <family val="2"/>
    </font>
    <font>
      <b/>
      <sz val="8"/>
      <color theme="0"/>
      <name val="Euphemia"/>
      <family val="2"/>
    </font>
    <font>
      <sz val="11"/>
      <color theme="1"/>
      <name val="Inter"/>
    </font>
    <font>
      <b/>
      <sz val="20"/>
      <color rgb="FF1B657C"/>
      <name val="Inter"/>
    </font>
    <font>
      <sz val="10"/>
      <color theme="1"/>
      <name val="Inter"/>
    </font>
    <font>
      <b/>
      <sz val="14"/>
      <color rgb="FF1B657C"/>
      <name val="Inter"/>
    </font>
    <font>
      <i/>
      <sz val="11"/>
      <color theme="1"/>
      <name val="Inter"/>
    </font>
    <font>
      <b/>
      <sz val="10"/>
      <color rgb="FFFF0000"/>
      <name val="Inter"/>
    </font>
    <font>
      <sz val="11"/>
      <name val="Inter"/>
    </font>
    <font>
      <sz val="10"/>
      <name val="Inter"/>
    </font>
  </fonts>
  <fills count="6">
    <fill>
      <patternFill patternType="none"/>
    </fill>
    <fill>
      <patternFill patternType="gray125"/>
    </fill>
    <fill>
      <patternFill patternType="solid">
        <fgColor rgb="FF1C65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9" fontId="0" fillId="0" borderId="0" xfId="1" applyFont="1"/>
    <xf numFmtId="0" fontId="0" fillId="2" borderId="0" xfId="0" applyFill="1"/>
    <xf numFmtId="9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9" fontId="4" fillId="0" borderId="0" xfId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9" fontId="2" fillId="0" borderId="3" xfId="1" applyFont="1" applyBorder="1"/>
    <xf numFmtId="9" fontId="2" fillId="4" borderId="3" xfId="1" applyFont="1" applyFill="1" applyBorder="1"/>
    <xf numFmtId="165" fontId="5" fillId="4" borderId="2" xfId="1" applyNumberFormat="1" applyFont="1" applyFill="1" applyBorder="1"/>
    <xf numFmtId="9" fontId="5" fillId="4" borderId="2" xfId="1" applyFont="1" applyFill="1" applyBorder="1"/>
    <xf numFmtId="0" fontId="7" fillId="5" borderId="0" xfId="0" applyFont="1" applyFill="1" applyAlignment="1">
      <alignment vertical="center"/>
    </xf>
    <xf numFmtId="0" fontId="8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1" applyNumberFormat="1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3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/>
    <xf numFmtId="3" fontId="18" fillId="0" borderId="0" xfId="0" applyNumberFormat="1" applyFont="1"/>
    <xf numFmtId="0" fontId="17" fillId="0" borderId="0" xfId="0" applyFont="1"/>
    <xf numFmtId="0" fontId="11" fillId="3" borderId="0" xfId="0" applyFont="1" applyFill="1"/>
    <xf numFmtId="3" fontId="11" fillId="0" borderId="0" xfId="0" applyNumberFormat="1" applyFont="1"/>
    <xf numFmtId="0" fontId="4" fillId="0" borderId="0" xfId="0" applyFont="1" applyAlignment="1">
      <alignment horizontal="right" vertical="center" wrapText="1"/>
    </xf>
    <xf numFmtId="9" fontId="4" fillId="0" borderId="0" xfId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Percent" xfId="1" builtinId="5"/>
  </cellStyles>
  <dxfs count="3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 patternType="solid">
          <fgColor indexed="64"/>
          <bgColor rgb="FF1C657D"/>
        </patternFill>
      </fill>
    </dxf>
    <dxf>
      <alignment horizontal="right"/>
    </dxf>
    <dxf>
      <font>
        <color theme="0"/>
      </font>
    </dxf>
    <dxf>
      <fill>
        <patternFill patternType="solid">
          <bgColor theme="4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4"/>
        </patternFill>
      </fill>
    </dxf>
    <dxf>
      <font>
        <color theme="0"/>
      </font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numFmt numFmtId="3" formatCode="#,##0"/>
    </dxf>
    <dxf>
      <font>
        <color theme="0"/>
      </font>
    </dxf>
    <dxf>
      <fill>
        <patternFill patternType="solid">
          <bgColor theme="4"/>
        </patternFill>
      </fill>
    </dxf>
    <dxf>
      <numFmt numFmtId="164" formatCode="_(* #,##0_);_(* \(#,##0\);_(* &quot;-&quot;??_);_(@_)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4"/>
        </patternFill>
      </fill>
    </dxf>
    <dxf>
      <font>
        <color theme="0"/>
      </font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4"/>
        </patternFill>
      </fill>
    </dxf>
    <dxf>
      <font>
        <color theme="0"/>
      </font>
    </dxf>
    <dxf>
      <alignment horizontal="general"/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/>
      </font>
    </dxf>
    <dxf>
      <fill>
        <patternFill patternType="solid">
          <bgColor theme="4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/>
      </font>
    </dxf>
    <dxf>
      <fill>
        <patternFill patternType="solid">
          <bgColor theme="4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color theme="0"/>
      </font>
    </dxf>
    <dxf>
      <fill>
        <patternFill patternType="solid">
          <bgColor theme="4"/>
        </patternFill>
      </fill>
    </dxf>
    <dxf>
      <font>
        <color theme="0" tint="-4.9989318521683403E-2"/>
      </font>
      <fill>
        <patternFill patternType="solid">
          <fgColor indexed="64"/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Inter"/>
        <scheme val="none"/>
      </font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solid">
          <fgColor indexed="64"/>
          <bgColor rgb="FF1C657D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C6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05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Displaced Persons in IDP Sites by State </a:t>
            </a:r>
          </a:p>
        </c:rich>
      </c:tx>
      <c:layout>
        <c:manualLayout>
          <c:xMode val="edge"/>
          <c:yMode val="edge"/>
          <c:x val="0.10906991169405315"/>
          <c:y val="2.180918338346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5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75838707353783"/>
          <c:y val="0.1889468510428477"/>
          <c:w val="0.44680367510921171"/>
          <c:h val="0.777473485193478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C65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visuals'!$E$70:$E$78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Ref>
              <c:f>'Pivot tables &amp; visuals'!$F$70:$F$78</c:f>
              <c:numCache>
                <c:formatCode>0%</c:formatCode>
                <c:ptCount val="9"/>
                <c:pt idx="0" formatCode="0.0%">
                  <c:v>1.7360647728551883E-3</c:v>
                </c:pt>
                <c:pt idx="1">
                  <c:v>1.5695371693092527E-2</c:v>
                </c:pt>
                <c:pt idx="2">
                  <c:v>2.7437018331962042E-2</c:v>
                </c:pt>
                <c:pt idx="3" formatCode="0.0%">
                  <c:v>8.4158524994806888E-2</c:v>
                </c:pt>
                <c:pt idx="4">
                  <c:v>9.2901514298744714E-2</c:v>
                </c:pt>
                <c:pt idx="5">
                  <c:v>0.14279945086507317</c:v>
                </c:pt>
                <c:pt idx="6">
                  <c:v>0.15048060910807351</c:v>
                </c:pt>
                <c:pt idx="7">
                  <c:v>0.16900636982589451</c:v>
                </c:pt>
                <c:pt idx="8">
                  <c:v>0.31578507610949741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2-4C73-AFD0-43CFD089CD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7"/>
        <c:axId val="798961640"/>
        <c:axId val="798962000"/>
      </c:barChart>
      <c:catAx>
        <c:axId val="798961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798962000"/>
        <c:crosses val="autoZero"/>
        <c:auto val="1"/>
        <c:lblAlgn val="ctr"/>
        <c:lblOffset val="100"/>
        <c:noMultiLvlLbl val="0"/>
      </c:catAx>
      <c:valAx>
        <c:axId val="7989620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79896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Displaced HHs in IDP Sites by State</a:t>
            </a:r>
          </a:p>
        </c:rich>
      </c:tx>
      <c:layout>
        <c:manualLayout>
          <c:xMode val="edge"/>
          <c:yMode val="edge"/>
          <c:x val="0.14201693627838069"/>
          <c:y val="4.48806835528501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1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4258353290964964"/>
          <c:y val="0.18085422587209343"/>
          <c:w val="0.49461346530539774"/>
          <c:h val="0.76693426510850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C65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visuals'!$E$70:$E$78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Ref>
              <c:f>'Pivot tables &amp; visuals'!$G$70:$G$78</c:f>
              <c:numCache>
                <c:formatCode>0%</c:formatCode>
                <c:ptCount val="9"/>
                <c:pt idx="0" formatCode="0.0%">
                  <c:v>2.1726572256250375E-3</c:v>
                </c:pt>
                <c:pt idx="1">
                  <c:v>2.0388572205278944E-2</c:v>
                </c:pt>
                <c:pt idx="2">
                  <c:v>2.9155658253548888E-2</c:v>
                </c:pt>
                <c:pt idx="3" formatCode="0.0%">
                  <c:v>7.9509060171773727E-2</c:v>
                </c:pt>
                <c:pt idx="4">
                  <c:v>0.10672143263700697</c:v>
                </c:pt>
                <c:pt idx="5">
                  <c:v>0.15513792019573031</c:v>
                </c:pt>
                <c:pt idx="6">
                  <c:v>0.17485324475631409</c:v>
                </c:pt>
                <c:pt idx="7">
                  <c:v>0.16056000611657167</c:v>
                </c:pt>
                <c:pt idx="8">
                  <c:v>0.27150144843815038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0-4A53-BF75-7C497379CE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"/>
        <c:axId val="958358632"/>
        <c:axId val="958358992"/>
      </c:barChart>
      <c:catAx>
        <c:axId val="95835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58358992"/>
        <c:crosses val="autoZero"/>
        <c:auto val="1"/>
        <c:lblAlgn val="ctr"/>
        <c:lblOffset val="100"/>
        <c:noMultiLvlLbl val="0"/>
      </c:catAx>
      <c:valAx>
        <c:axId val="95835899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95835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Site typology</a:t>
            </a:r>
          </a:p>
        </c:rich>
      </c:tx>
      <c:layout>
        <c:manualLayout>
          <c:xMode val="edge"/>
          <c:yMode val="edge"/>
          <c:x val="0.35837248003574029"/>
          <c:y val="1.0744843421201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23052437594235"/>
          <c:y val="0.1510844987714213"/>
          <c:w val="0.82904830513207117"/>
          <c:h val="0.790807947110176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C-49CB-B574-F8B142135A3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2C-49CB-B574-F8B142135A3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C-49CB-B574-F8B142135A3C}"/>
              </c:ext>
            </c:extLst>
          </c:dPt>
          <c:dLbls>
            <c:dLbl>
              <c:idx val="0"/>
              <c:layout>
                <c:manualLayout>
                  <c:x val="3.6534181717306491E-3"/>
                  <c:y val="-9.205134084543473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440194975628"/>
                      <c:h val="0.27032490514872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2C-49CB-B574-F8B142135A3C}"/>
                </c:ext>
              </c:extLst>
            </c:dLbl>
            <c:dLbl>
              <c:idx val="1"/>
              <c:layout>
                <c:manualLayout>
                  <c:x val="4.049981252343457E-2"/>
                  <c:y val="-1.17163023991912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C-49CB-B574-F8B142135A3C}"/>
                </c:ext>
              </c:extLst>
            </c:dLbl>
            <c:dLbl>
              <c:idx val="2"/>
              <c:layout>
                <c:manualLayout>
                  <c:x val="0.13087345331833516"/>
                  <c:y val="3.9226200167478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60472378517656"/>
                      <c:h val="0.30877937317343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2C-49CB-B574-F8B142135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visuals'!$E$80:$E$82</c:f>
              <c:strCache>
                <c:ptCount val="3"/>
                <c:pt idx="0">
                  <c:v>Collective centers</c:v>
                </c:pt>
                <c:pt idx="1">
                  <c:v>Formal IDP Site</c:v>
                </c:pt>
                <c:pt idx="2">
                  <c:v>Self settled informal sites</c:v>
                </c:pt>
              </c:strCache>
            </c:strRef>
          </c:cat>
          <c:val>
            <c:numRef>
              <c:f>'Pivot tables &amp; visuals'!$F$80:$F$82</c:f>
              <c:numCache>
                <c:formatCode>_(* #,##0_);_(* \(#,##0\);_(* "-"??_);_(@_)</c:formatCode>
                <c:ptCount val="3"/>
                <c:pt idx="0">
                  <c:v>12</c:v>
                </c:pt>
                <c:pt idx="1">
                  <c:v>20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C-49CB-B574-F8B142135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CCCM Response Approaches</a:t>
            </a:r>
          </a:p>
        </c:rich>
      </c:tx>
      <c:layout>
        <c:manualLayout>
          <c:xMode val="edge"/>
          <c:yMode val="edge"/>
          <c:x val="0.2211727222564146"/>
          <c:y val="4.48806634322342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4443430463295"/>
          <c:y val="0.12978496195163414"/>
          <c:w val="0.62920411617394256"/>
          <c:h val="0.8506470508593720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0-445A-9D7B-C6A6B6BDB3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C0-445A-9D7B-C6A6B6BDB3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C0-445A-9D7B-C6A6B6BDB3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C0-445A-9D7B-C6A6B6BDB3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C0-445A-9D7B-C6A6B6BDB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visuals'!$E$85:$E$88</c:f>
              <c:strCache>
                <c:ptCount val="4"/>
                <c:pt idx="0">
                  <c:v>Mobile</c:v>
                </c:pt>
                <c:pt idx="1">
                  <c:v>None</c:v>
                </c:pt>
                <c:pt idx="2">
                  <c:v>Roving</c:v>
                </c:pt>
                <c:pt idx="3">
                  <c:v>Static</c:v>
                </c:pt>
              </c:strCache>
            </c:strRef>
          </c:cat>
          <c:val>
            <c:numRef>
              <c:f>'Pivot tables &amp; visuals'!$F$85:$F$88</c:f>
              <c:numCache>
                <c:formatCode>_(* #,##0_);_(* \(#,##0\);_(* "-"??_);_(@_)</c:formatCode>
                <c:ptCount val="4"/>
                <c:pt idx="0">
                  <c:v>19</c:v>
                </c:pt>
                <c:pt idx="1">
                  <c:v>80</c:v>
                </c:pt>
                <c:pt idx="2">
                  <c:v>11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0-445A-9D7B-C6A6B6BDB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CCCM Coverage by number of sites</a:t>
            </a:r>
          </a:p>
        </c:rich>
      </c:tx>
      <c:layout>
        <c:manualLayout>
          <c:xMode val="edge"/>
          <c:yMode val="edge"/>
          <c:x val="0.18798941190745316"/>
          <c:y val="4.45992355443154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19226300423047"/>
          <c:y val="0.12597478084281524"/>
          <c:w val="0.72306761306083545"/>
          <c:h val="0.82437959421264551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8-4A30-A588-88E870880326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8-4A30-A588-88E870880326}"/>
              </c:ext>
            </c:extLst>
          </c:dPt>
          <c:dLbls>
            <c:dLbl>
              <c:idx val="0"/>
              <c:layout>
                <c:manualLayout>
                  <c:x val="-6.1366201346798044E-2"/>
                  <c:y val="0.14450603697322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89422105387574"/>
                      <c:h val="0.26734307389285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88-4A30-A588-88E8708803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35106905974"/>
                      <c:h val="0.2210073792481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B88-4A30-A588-88E870880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visuals'!$E$90:$E$91</c:f>
              <c:strCache>
                <c:ptCount val="2"/>
                <c:pt idx="0">
                  <c:v>Not managed</c:v>
                </c:pt>
                <c:pt idx="1">
                  <c:v>Managed</c:v>
                </c:pt>
              </c:strCache>
            </c:strRef>
          </c:cat>
          <c:val>
            <c:numRef>
              <c:f>'Pivot tables &amp; visuals'!$F$90:$F$91</c:f>
              <c:numCache>
                <c:formatCode>_(* #,##0_);_(* \(#,##0\);_(* "-"??_);_(@_)</c:formatCode>
                <c:ptCount val="2"/>
                <c:pt idx="0">
                  <c:v>80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8-4A30-A588-88E87088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% of Sites by CCCM Agency</a:t>
            </a:r>
          </a:p>
        </c:rich>
      </c:tx>
      <c:layout>
        <c:manualLayout>
          <c:xMode val="edge"/>
          <c:yMode val="edge"/>
          <c:x val="0.20484024785424332"/>
          <c:y val="1.7094017094017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608377565153179"/>
          <c:y val="0.12884578560532051"/>
          <c:w val="0.69487879896616989"/>
          <c:h val="0.84419343320286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visuals'!$E$93:$E$96</c:f>
              <c:strCache>
                <c:ptCount val="4"/>
                <c:pt idx="0">
                  <c:v>ACTED</c:v>
                </c:pt>
                <c:pt idx="1">
                  <c:v>IOM</c:v>
                </c:pt>
                <c:pt idx="2">
                  <c:v>UNHCR</c:v>
                </c:pt>
                <c:pt idx="3">
                  <c:v>DRC</c:v>
                </c:pt>
              </c:strCache>
            </c:strRef>
          </c:cat>
          <c:val>
            <c:numRef>
              <c:f>'Pivot tables &amp; visuals'!$F$93:$F$96</c:f>
              <c:numCache>
                <c:formatCode>0%</c:formatCode>
                <c:ptCount val="4"/>
                <c:pt idx="0">
                  <c:v>2.8571428571428571E-2</c:v>
                </c:pt>
                <c:pt idx="1">
                  <c:v>0.1357142857142857</c:v>
                </c:pt>
                <c:pt idx="2">
                  <c:v>0.14285714285714285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1C3-BB1D-2972BE326B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48101600"/>
        <c:axId val="948102320"/>
      </c:barChart>
      <c:catAx>
        <c:axId val="94810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48102320"/>
        <c:crosses val="autoZero"/>
        <c:auto val="1"/>
        <c:lblAlgn val="ctr"/>
        <c:lblOffset val="100"/>
        <c:noMultiLvlLbl val="0"/>
      </c:catAx>
      <c:valAx>
        <c:axId val="94810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481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CCCM coverage by population </a:t>
            </a:r>
          </a:p>
        </c:rich>
      </c:tx>
      <c:layout>
        <c:manualLayout>
          <c:xMode val="edge"/>
          <c:yMode val="edge"/>
          <c:x val="0.17092592592592593"/>
          <c:y val="5.6980056980056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ysClr val="windowText" lastClr="000000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04502571309406E-2"/>
          <c:y val="0.22451280324476339"/>
          <c:w val="0.91340377692403429"/>
          <c:h val="0.61333024807820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'Pivot tables &amp; visuals'!$E$101</c:f>
              <c:strCache>
                <c:ptCount val="1"/>
                <c:pt idx="0">
                  <c:v>Not managed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visuals'!$F$100:$G$100</c:f>
              <c:strCache>
                <c:ptCount val="2"/>
                <c:pt idx="0">
                  <c:v>Displaced Persons</c:v>
                </c:pt>
                <c:pt idx="1">
                  <c:v>Displaced HH</c:v>
                </c:pt>
              </c:strCache>
            </c:strRef>
          </c:cat>
          <c:val>
            <c:numRef>
              <c:f>'Pivot tables &amp; visuals'!$F$101:$G$101</c:f>
              <c:numCache>
                <c:formatCode>#,##0</c:formatCode>
                <c:ptCount val="2"/>
                <c:pt idx="0">
                  <c:v>327215</c:v>
                </c:pt>
                <c:pt idx="1">
                  <c:v>67422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2-48CB-9B70-C5495C6165DE}"/>
            </c:ext>
          </c:extLst>
        </c:ser>
        <c:ser>
          <c:idx val="1"/>
          <c:order val="1"/>
          <c:tx>
            <c:strRef>
              <c:f>'Pivot tables &amp; visuals'!$E$102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0094087512312"/>
                      <c:h val="0.12056861348981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312-4E2B-85CF-D2E77468E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visuals'!$F$100:$G$100</c:f>
              <c:strCache>
                <c:ptCount val="2"/>
                <c:pt idx="0">
                  <c:v>Displaced Persons</c:v>
                </c:pt>
                <c:pt idx="1">
                  <c:v>Displaced HH</c:v>
                </c:pt>
              </c:strCache>
            </c:strRef>
          </c:cat>
          <c:val>
            <c:numRef>
              <c:f>'Pivot tables &amp; visuals'!$F$102:$G$102</c:f>
              <c:numCache>
                <c:formatCode>#,##0</c:formatCode>
                <c:ptCount val="2"/>
                <c:pt idx="0">
                  <c:v>565541</c:v>
                </c:pt>
                <c:pt idx="1">
                  <c:v>95996.166666666657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2-48CB-9B70-C5495C616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7"/>
        <c:axId val="698553848"/>
        <c:axId val="100310224"/>
      </c:barChart>
      <c:catAx>
        <c:axId val="6985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0224"/>
        <c:crosses val="autoZero"/>
        <c:auto val="1"/>
        <c:lblAlgn val="ctr"/>
        <c:lblOffset val="100"/>
        <c:noMultiLvlLbl val="0"/>
      </c:catAx>
      <c:valAx>
        <c:axId val="100310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5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09153769046288"/>
          <c:y val="0.24491736648939144"/>
          <c:w val="0.33718174480429142"/>
          <c:h val="0.2004064921561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46991</xdr:colOff>
      <xdr:row>0</xdr:row>
      <xdr:rowOff>42335</xdr:rowOff>
    </xdr:from>
    <xdr:to>
      <xdr:col>0</xdr:col>
      <xdr:colOff>1504316</xdr:colOff>
      <xdr:row>4</xdr:row>
      <xdr:rowOff>55942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E8375-8C13-42C4-997F-2A611EE43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1" y="42335"/>
          <a:ext cx="1470660" cy="832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1</xdr:rowOff>
    </xdr:from>
    <xdr:to>
      <xdr:col>1</xdr:col>
      <xdr:colOff>847726</xdr:colOff>
      <xdr:row>12</xdr:row>
      <xdr:rowOff>167640</xdr:rowOff>
    </xdr:to>
    <xdr:graphicFrame macro="">
      <xdr:nvGraphicFramePr>
        <xdr:cNvPr id="53" name="Chart 5">
          <a:extLst>
            <a:ext uri="{FF2B5EF4-FFF2-40B4-BE49-F238E27FC236}">
              <a16:creationId xmlns:a16="http://schemas.microsoft.com/office/drawing/2014/main" i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859155</xdr:colOff>
      <xdr:row>0</xdr:row>
      <xdr:rowOff>0</xdr:rowOff>
    </xdr:from>
    <xdr:to>
      <xdr:col>2</xdr:col>
      <xdr:colOff>1257300</xdr:colOff>
      <xdr:row>13</xdr:row>
      <xdr:rowOff>1731</xdr:rowOff>
    </xdr:to>
    <xdr:graphicFrame macro="">
      <xdr:nvGraphicFramePr>
        <xdr:cNvPr id="44" name="Chart 7">
          <a:extLst>
            <a:ext uri="{FF2B5EF4-FFF2-40B4-BE49-F238E27FC236}">
              <a16:creationId xmlns:a16="http://schemas.microsoft.com/office/drawing/2014/main" id="{E73BC897-46DE-4B65-82DA-1A026252BE6A}"/>
            </a:ext>
            <a:ext uri="{147F2762-F138-4A5C-976F-8EAC2B608ADB}">
              <a16:predDERef xmlns:a16="http://schemas.microsoft.com/office/drawing/2014/main" pre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1253490</xdr:colOff>
      <xdr:row>0</xdr:row>
      <xdr:rowOff>0</xdr:rowOff>
    </xdr:from>
    <xdr:to>
      <xdr:col>5</xdr:col>
      <xdr:colOff>95250</xdr:colOff>
      <xdr:row>13</xdr:row>
      <xdr:rowOff>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B02CED8-450C-9669-0516-377BAF467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93343</xdr:colOff>
      <xdr:row>0</xdr:row>
      <xdr:rowOff>0</xdr:rowOff>
    </xdr:from>
    <xdr:to>
      <xdr:col>6</xdr:col>
      <xdr:colOff>1857374</xdr:colOff>
      <xdr:row>13</xdr:row>
      <xdr:rowOff>1732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1868805</xdr:colOff>
      <xdr:row>0</xdr:row>
      <xdr:rowOff>0</xdr:rowOff>
    </xdr:from>
    <xdr:to>
      <xdr:col>9</xdr:col>
      <xdr:colOff>457200</xdr:colOff>
      <xdr:row>12</xdr:row>
      <xdr:rowOff>165734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0EBA376-54D8-46EA-B767-5AF62D13737B}"/>
            </a:ext>
            <a:ext uri="{147F2762-F138-4A5C-976F-8EAC2B608ADB}">
              <a16:predDERef xmlns:a16="http://schemas.microsoft.com/office/drawing/2014/main" pre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1240154</xdr:colOff>
      <xdr:row>0</xdr:row>
      <xdr:rowOff>0</xdr:rowOff>
    </xdr:from>
    <xdr:to>
      <xdr:col>13</xdr:col>
      <xdr:colOff>9524</xdr:colOff>
      <xdr:row>13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457200</xdr:colOff>
      <xdr:row>0</xdr:row>
      <xdr:rowOff>0</xdr:rowOff>
    </xdr:from>
    <xdr:to>
      <xdr:col>11</xdr:col>
      <xdr:colOff>1257300</xdr:colOff>
      <xdr:row>12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1641B1-DC93-4FA3-B099-E42FF16BDEB5}"/>
            </a:ext>
            <a:ext uri="{147F2762-F138-4A5C-976F-8EAC2B608ADB}">
              <a16:predDERef xmlns:a16="http://schemas.microsoft.com/office/drawing/2014/main" pre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Abusa" refreshedDate="45238.574318171297" createdVersion="8" refreshedVersion="8" minRefreshableVersion="3" recordCount="140" xr:uid="{245B6D12-86B0-45C9-AD6A-0FDC56502CEF}">
  <cacheSource type="worksheet">
    <worksheetSource name="Table5"/>
  </cacheSource>
  <cacheFields count="31">
    <cacheField name="State" numFmtId="0">
      <sharedItems count="10">
        <s v="Central Equatoria"/>
        <s v="Jonglei"/>
        <s v="Lakes"/>
        <s v="Northern Bahr el Ghazal"/>
        <s v="Unity"/>
        <s v="Upper Nile"/>
        <s v="Warrap"/>
        <s v="Western Bahr el Ghazal"/>
        <s v="Western Equatoria"/>
        <s v="Abyei Administrative Area" u="1"/>
      </sharedItems>
    </cacheField>
    <cacheField name="State P-code" numFmtId="0">
      <sharedItems/>
    </cacheField>
    <cacheField name="County" numFmtId="0">
      <sharedItems count="41">
        <s v="Juba"/>
        <s v="Terekeka"/>
        <s v="Yei"/>
        <s v="Akobo"/>
        <s v="Bor South"/>
        <s v="Canal Pigi"/>
        <s v="Fangak"/>
        <s v="Nyirol"/>
        <s v="Pibor"/>
        <s v="Uror"/>
        <s v="Awerial"/>
        <s v="Rumbek East"/>
        <s v="Aweil Centre"/>
        <s v="Aweil West"/>
        <s v="Guit"/>
        <s v="Leer"/>
        <s v="Mayendit"/>
        <s v="Panyijar"/>
        <s v="Rubkona"/>
        <s v="Baliet"/>
        <s v="Fashoda"/>
        <s v="Luakpiny/Nasir"/>
        <s v="Maban"/>
        <s v="Malakal"/>
        <s v="Melut"/>
        <s v="Panyikang"/>
        <s v="Ulang"/>
        <s v="Gogrial West"/>
        <s v="Tonj East"/>
        <s v="Tonj North"/>
        <s v="Tonj South"/>
        <s v="Twic"/>
        <s v="Jur River"/>
        <s v="Wau"/>
        <s v="Ezo"/>
        <s v="Mundri West"/>
        <s v="Mvolo"/>
        <s v="Nagero"/>
        <s v="Tambura"/>
        <s v="Abyei Administrative Area" u="1"/>
        <s v="Renk" u="1"/>
      </sharedItems>
    </cacheField>
    <cacheField name="County P-Code" numFmtId="0">
      <sharedItems/>
    </cacheField>
    <cacheField name="Payam" numFmtId="0">
      <sharedItems/>
    </cacheField>
    <cacheField name="Site Name" numFmtId="0">
      <sharedItems count="156">
        <s v="Amahdi"/>
        <s v="Don Bosco"/>
        <s v="Juba IDP Camp 1"/>
        <s v="Juba IDP Camp 3"/>
        <s v="Mahad"/>
        <s v="Mangalla"/>
        <s v="Mangaten"/>
        <s v="Sherikat"/>
        <s v="UNHCR Way Station"/>
        <s v="Kuda"/>
        <s v="Atende Site"/>
        <s v="Nyori camp"/>
        <s v="Zizira"/>
        <s v="Walgak"/>
        <s v="Bor IDP/Ex poc."/>
        <s v="Bor Stadium IDP Site"/>
        <s v="Kondai/Gakyoum"/>
        <s v="Malek"/>
        <s v="Malualgobar"/>
        <s v="Taragook"/>
        <s v="Panmam"/>
        <s v="Old Fangak"/>
        <s v="New Fangak"/>
        <s v="Koat"/>
        <s v="Pulrel Site"/>
        <s v="Thol Site"/>
        <s v="Wectulual"/>
        <s v="Yamguar"/>
        <s v="Clement Primary School"/>
        <s v="Gumruk Girls Primary school "/>
        <s v="Langachot Child Space"/>
        <s v="Nganamen"/>
        <s v="Nyanzego Nursery School"/>
        <s v="Pibor AA"/>
        <s v="Pibor Girls Primary School"/>
        <s v="Pibor Town"/>
        <s v="Thangnyang Primary School"/>
        <s v="Yuai"/>
        <s v="Mingkaman IDP Site"/>
        <s v="Mingkaman IDP site 2"/>
        <s v="Rich Tiel"/>
        <s v="Nyalath Site"/>
        <s v="Tit Adol"/>
        <s v="Makazin IDP Site"/>
        <s v="Nine Counties Collective Site"/>
        <s v="Site D1"/>
        <s v="Site D2"/>
        <s v="Site E"/>
        <s v="Adok"/>
        <s v="Pilieny"/>
        <s v="Pomdhor"/>
        <s v="Pomdhor SS"/>
        <s v="Rekyoul IDPs site"/>
        <s v="Rubjiech"/>
        <s v="Rubjiech IDP Site"/>
        <s v="Thochrial Block 1"/>
        <s v="Thochrial Block 2"/>
        <s v="Thochrial Block 3"/>
        <s v="Touchriak"/>
        <s v="Kah"/>
        <s v="Rubkuay IDP Site"/>
        <s v="Thaker"/>
        <s v="Tutnyang"/>
        <s v="Dhorchiengper IDPs site"/>
        <s v="Kol"/>
        <s v="Kueryieka Primary School"/>
        <s v="Mathiang"/>
        <s v="Nyal"/>
        <s v="Panhial"/>
        <s v="Thoarnhom Primary School"/>
        <s v="Yai"/>
        <s v="Bentiu IDP Camp"/>
        <s v="Dar El-Saalam (Bentiu)"/>
        <s v="Former Military Barrack (Bentiu) "/>
        <s v="Kalibalek (Bentiu Town)"/>
        <s v="Koyethiey Site"/>
        <s v="Kurkaal"/>
        <s v="Rotriak"/>
        <s v="Site A"/>
        <s v="Site B"/>
        <s v="Site C"/>
        <s v="Suk Saba Site (Bentiu)"/>
        <s v="Suk Shaabi (Bentiu)"/>
        <s v="Suk Sita Site (Bentiu)"/>
        <s v="Gel Achiel"/>
        <s v="Abroch Site"/>
        <s v="Midwifery and Wildlife IDP site"/>
        <s v="Nasir Town N"/>
        <s v="Batiel "/>
        <s v="Kongo Site"/>
        <s v="Ofra Site"/>
        <s v="Daniel Comboni Church - BAM"/>
        <s v="Fire Brigade"/>
        <s v="Malakal POC"/>
        <s v="Wunakot/Warjwork"/>
        <s v="Dingthoma 1"/>
        <s v="Dingthoma 2"/>
        <s v="Khor Adar Site"/>
        <s v="New paloch"/>
        <s v="Owaci"/>
        <s v="Ulang"/>
        <s v="Akon Center"/>
        <s v="Ayiel"/>
        <s v="Mangar Pakal"/>
        <s v="Potkou"/>
        <s v="Awul site"/>
        <s v="Bap Chok"/>
        <s v="Kuelchok"/>
        <s v="Abien Dau IDP Site"/>
        <s v="Aweng"/>
        <s v="Maan-Angui"/>
        <s v="Majak Aher"/>
        <s v="Majok Noon"/>
        <s v="Manhawan"/>
        <s v="Mayen Abun (Gomgoi)"/>
        <s v="Nyindeng Ayuel"/>
        <s v="Pagai"/>
        <s v="Turalei"/>
        <s v="Wuncuei site"/>
        <s v="Abunyabuny"/>
        <s v="Agok Site"/>
        <s v="Hai Masna"/>
        <s v="Masna Site"/>
        <s v="Naivasha"/>
        <s v="Bagidi"/>
        <s v="Bambaraze"/>
        <s v="Bariguna"/>
        <s v="Manzizi"/>
        <s v="Nakofo"/>
        <s v="Nambia"/>
        <s v="Regina Mundi Catholic Church"/>
        <s v="Kediba IDPs Site"/>
        <s v="Kila"/>
        <s v="Talatera Primary School"/>
        <s v="Yeri ECSS"/>
        <s v="Bomanzara-site"/>
        <s v="Amia Baraks"/>
        <s v="Nanvuru"/>
        <s v="Ngboko village"/>
        <s v="UNMISS Tambura"/>
        <s v="Suk Saba Site (Bentiu) - Collective Site" u="1"/>
        <s v="Amahdi, Hai Salam, and Korwilliam/Kor Ramleh " u="1"/>
        <s v="Payuer" u="1"/>
        <s v="Nyinkuach" u="1"/>
        <s v="UNMISS, Midwifery and Wildlife IDP site" u="1"/>
        <s v="Muom" u="1"/>
        <s v="Leer TPA" u="1"/>
        <s v="Fangak" u="1"/>
        <s v="Pom Dhor" u="1"/>
        <s v="Bookshop " u="1"/>
        <s v="Luri Rokwe Collective Centre" u="1"/>
        <s v="Site E (Bieh)" u="1"/>
        <s v="Rubkona Suk Sita" u="1"/>
        <s v="Nyal-Katieth" u="1"/>
        <s v="Old Fangak, Chotbora, Wechmuon, Lele, Toch" u="1"/>
        <s v="Site D (Thoan)" u="1"/>
      </sharedItems>
    </cacheField>
    <cacheField name="Alternate Site Name" numFmtId="0">
      <sharedItems containsBlank="1"/>
    </cacheField>
    <cacheField name="Site Typology" numFmtId="0">
      <sharedItems count="6">
        <s v="Self settled informal sites"/>
        <s v="Collective centers"/>
        <s v="Formal IDP Site"/>
        <s v="Yes" u="1"/>
        <s v="To be verified" u="1"/>
        <s v="PoC" u="1"/>
      </sharedItems>
    </cacheField>
    <cacheField name="Site Managed" numFmtId="0">
      <sharedItems count="3">
        <s v="Yes"/>
        <s v="No"/>
        <s v="Self-managed " u="1"/>
      </sharedItems>
    </cacheField>
    <cacheField name="Managed by" numFmtId="0">
      <sharedItems containsBlank="1" count="7">
        <s v="ACTED"/>
        <s v="Self-managed "/>
        <s v="None"/>
        <s v="UNHCR"/>
        <s v="DRC"/>
        <s v="IOM"/>
        <m u="1"/>
      </sharedItems>
    </cacheField>
    <cacheField name="Implementing Partner/s or Support Organization" numFmtId="0">
      <sharedItems containsBlank="1"/>
    </cacheField>
    <cacheField name="Response Type" numFmtId="0">
      <sharedItems count="4">
        <s v="Roving"/>
        <s v="Static"/>
        <s v="None"/>
        <s v="Mobile"/>
      </sharedItems>
    </cacheField>
    <cacheField name="Status of activities" numFmtId="0">
      <sharedItems/>
    </cacheField>
    <cacheField name="Internally Displaced Persons" numFmtId="3">
      <sharedItems containsSemiMixedTypes="0" containsString="0" containsNumber="1" containsInteger="1" minValue="83" maxValue="99519"/>
    </cacheField>
    <cacheField name="Internally Displaced HHs" numFmtId="3">
      <sharedItems containsSemiMixedTypes="0" containsString="0" containsNumber="1" minValue="24" maxValue="15891"/>
    </cacheField>
    <cacheField name="Male" numFmtId="3">
      <sharedItems containsSemiMixedTypes="0" containsString="0" containsNumber="1" minValue="41.837054309184275" maxValue="51965"/>
    </cacheField>
    <cacheField name="Female" numFmtId="3">
      <sharedItems containsSemiMixedTypes="0" containsString="0" containsNumber="1" minValue="41.162945690815725" maxValue="47554"/>
    </cacheField>
    <cacheField name="0-4 M" numFmtId="3">
      <sharedItems containsSemiMixedTypes="0" containsString="0" containsNumber="1" minValue="6.5036999999999994" maxValue="12327"/>
    </cacheField>
    <cacheField name="0-4 F" numFmtId="3">
      <sharedItems containsSemiMixedTypes="0" containsString="0" containsNumber="1" minValue="7.7521999999999993" maxValue="12032"/>
    </cacheField>
    <cacheField name="5-17 M" numFmtId="3">
      <sharedItems containsSemiMixedTypes="0" containsString="0" containsNumber="1" minValue="16.8324" maxValue="16834"/>
    </cacheField>
    <cacheField name="5-17 F" numFmtId="3">
      <sharedItems containsSemiMixedTypes="0" containsString="0" containsNumber="1" minValue="17.678999999999998" maxValue="15629"/>
    </cacheField>
    <cacheField name="18-59 M" numFmtId="3">
      <sharedItems containsSemiMixedTypes="0" containsString="0" containsNumber="1" minValue="12.948000000000002" maxValue="20353"/>
    </cacheField>
    <cacheField name="18-59 F" numFmtId="3">
      <sharedItems containsSemiMixedTypes="0" containsString="0" containsNumber="1" minValue="14.94" maxValue="16474"/>
    </cacheField>
    <cacheField name="60+ M" numFmtId="3">
      <sharedItems containsSemiMixedTypes="0" containsString="0" containsNumber="1" minValue="0.85008000000000017" maxValue="4997.5770000000002"/>
    </cacheField>
    <cacheField name="60+ F" numFmtId="3">
      <sharedItems containsSemiMixedTypes="0" containsString="0" containsNumber="1" minValue="1.1035199999999998" maxValue="3419"/>
    </cacheField>
    <cacheField name="Sudan Returnees (Individuals)" numFmtId="3">
      <sharedItems containsString="0" containsBlank="1" containsNumber="1" containsInteger="1" minValue="20" maxValue="5999"/>
    </cacheField>
    <cacheField name="Sudan Returnees (HHs)" numFmtId="3">
      <sharedItems containsString="0" containsBlank="1" containsNumber="1" containsInteger="1" minValue="4" maxValue="1214"/>
    </cacheField>
    <cacheField name="Other Returnees (Individuals)" numFmtId="3">
      <sharedItems containsString="0" containsBlank="1" containsNumber="1" containsInteger="1" minValue="24" maxValue="1270"/>
    </cacheField>
    <cacheField name="Other returnees (HHs)" numFmtId="3">
      <sharedItems containsString="0" containsBlank="1" containsNumber="1" containsInteger="1" minValue="4" maxValue="107"/>
    </cacheField>
    <cacheField name="Latitude" numFmtId="166">
      <sharedItems containsString="0" containsBlank="1" containsNumber="1" minValue="3.9403199999999998" maxValue="10.44407"/>
    </cacheField>
    <cacheField name="Longitude" numFmtId="166">
      <sharedItems containsString="0" containsBlank="1" containsNumber="1" minValue="27.28227" maxValue="33.79332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s v="SS01"/>
    <x v="0"/>
    <s v="SS0101"/>
    <s v="Rejaf"/>
    <x v="0"/>
    <s v="Peri IDP Sites"/>
    <x v="0"/>
    <x v="0"/>
    <x v="0"/>
    <m/>
    <x v="0"/>
    <s v="On-going"/>
    <n v="12056"/>
    <n v="2009.3333333333333"/>
    <n v="6076.9581536328387"/>
    <n v="5979.0418463671613"/>
    <n v="196.51279999999997"/>
    <n v="362.88559999999995"/>
    <n v="693.22"/>
    <n v="700.45359999999994"/>
    <n v="3954.3680000000004"/>
    <n v="3857.92"/>
    <n v="1531.1120000000001"/>
    <n v="759.52800000000002"/>
    <m/>
    <m/>
    <m/>
    <m/>
    <m/>
    <m/>
  </r>
  <r>
    <x v="0"/>
    <s v="SS01"/>
    <x v="0"/>
    <s v="SS0101"/>
    <s v="Rejaf"/>
    <x v="1"/>
    <s v="Don Bosco Collective Center"/>
    <x v="1"/>
    <x v="0"/>
    <x v="1"/>
    <s v="Church"/>
    <x v="1"/>
    <s v="On-going"/>
    <n v="8015"/>
    <n v="1822"/>
    <n v="822"/>
    <n v="7193"/>
    <n v="130.64449999999999"/>
    <n v="241.25149999999999"/>
    <n v="460.86250000000001"/>
    <n v="465.67149999999998"/>
    <n v="2628.92"/>
    <n v="2564.8000000000002"/>
    <n v="1017.905"/>
    <n v="504.94499999999999"/>
    <n v="134"/>
    <n v="21"/>
    <n v="74"/>
    <n v="14"/>
    <n v="4.7923999999999998"/>
    <n v="31.632400000000001"/>
  </r>
  <r>
    <x v="0"/>
    <s v="SS01"/>
    <x v="0"/>
    <s v="SS0101"/>
    <s v="Rejaf"/>
    <x v="2"/>
    <m/>
    <x v="2"/>
    <x v="1"/>
    <x v="1"/>
    <s v="ACTED"/>
    <x v="2"/>
    <s v="None"/>
    <n v="8520"/>
    <n v="2209"/>
    <n v="4328"/>
    <n v="4192"/>
    <n v="138.87599999999998"/>
    <n v="256.452"/>
    <n v="489.90000000000003"/>
    <n v="495.012"/>
    <n v="2794.56"/>
    <n v="2726.4"/>
    <n v="1082.04"/>
    <n v="536.76"/>
    <n v="523"/>
    <n v="78"/>
    <n v="190"/>
    <n v="39"/>
    <n v="4.8196700000000003"/>
    <n v="31.538519999999998"/>
  </r>
  <r>
    <x v="0"/>
    <s v="SS01"/>
    <x v="0"/>
    <s v="SS0101"/>
    <s v="Rejaf"/>
    <x v="3"/>
    <m/>
    <x v="2"/>
    <x v="1"/>
    <x v="1"/>
    <s v="ACTED"/>
    <x v="2"/>
    <s v="None"/>
    <n v="28106"/>
    <n v="10023"/>
    <n v="13802"/>
    <n v="14304"/>
    <n v="458.12779999999998"/>
    <n v="845.99059999999997"/>
    <n v="1616.095"/>
    <n v="1632.9585999999999"/>
    <n v="9218.768"/>
    <n v="8993.92"/>
    <n v="3569.462"/>
    <n v="1770.6780000000001"/>
    <n v="5917"/>
    <n v="231"/>
    <n v="723"/>
    <n v="95"/>
    <n v="4.8097899999999996"/>
    <n v="31.528300000000002"/>
  </r>
  <r>
    <x v="0"/>
    <s v="SS01"/>
    <x v="0"/>
    <s v="SS0101"/>
    <s v="Juba"/>
    <x v="4"/>
    <m/>
    <x v="0"/>
    <x v="1"/>
    <x v="2"/>
    <m/>
    <x v="2"/>
    <s v="None"/>
    <n v="12000"/>
    <n v="2000"/>
    <n v="6048.7307434965214"/>
    <n v="5951.2692565034786"/>
    <n v="195.6"/>
    <n v="361.2"/>
    <n v="690"/>
    <n v="697.19999999999993"/>
    <n v="3936"/>
    <n v="3840"/>
    <n v="1524"/>
    <n v="756"/>
    <m/>
    <m/>
    <m/>
    <m/>
    <n v="4.8304600000000004"/>
    <n v="31.610189999999999"/>
  </r>
  <r>
    <x v="0"/>
    <s v="SS01"/>
    <x v="0"/>
    <s v="SS0101"/>
    <s v="Mangala North"/>
    <x v="5"/>
    <s v="Mangalla IDP Camp"/>
    <x v="2"/>
    <x v="0"/>
    <x v="3"/>
    <m/>
    <x v="1"/>
    <s v="On-going"/>
    <n v="39351"/>
    <n v="5329"/>
    <n v="19815"/>
    <n v="19536"/>
    <n v="641.42129999999997"/>
    <n v="1184.4650999999999"/>
    <n v="2262.6824999999999"/>
    <n v="2286.2930999999999"/>
    <n v="12907.128000000001"/>
    <n v="12592.32"/>
    <n v="4997.5770000000002"/>
    <n v="2479.1129999999998"/>
    <n v="1789"/>
    <n v="257"/>
    <n v="75"/>
    <n v="12"/>
    <n v="5.1858300000000002"/>
    <n v="31.77993"/>
  </r>
  <r>
    <x v="0"/>
    <s v="SS01"/>
    <x v="0"/>
    <s v="SS0101"/>
    <s v="Northern Bari"/>
    <x v="6"/>
    <s v="Mangaten Collective Center"/>
    <x v="0"/>
    <x v="1"/>
    <x v="1"/>
    <m/>
    <x v="2"/>
    <s v="None"/>
    <n v="15030"/>
    <n v="2770"/>
    <n v="6400"/>
    <n v="8630"/>
    <n v="244.98899999999998"/>
    <n v="452.40299999999996"/>
    <n v="864.22500000000002"/>
    <n v="873.24299999999994"/>
    <n v="4929.84"/>
    <n v="4809.6000000000004"/>
    <n v="1908.81"/>
    <n v="946.89"/>
    <n v="5602"/>
    <n v="1214"/>
    <n v="337"/>
    <n v="57"/>
    <n v="4.8877300000000004"/>
    <n v="31.579090000000001"/>
  </r>
  <r>
    <x v="0"/>
    <s v="SS01"/>
    <x v="0"/>
    <s v="SS0101"/>
    <s v="Rejaf"/>
    <x v="7"/>
    <m/>
    <x v="0"/>
    <x v="1"/>
    <x v="2"/>
    <m/>
    <x v="2"/>
    <s v="None"/>
    <n v="399"/>
    <n v="66"/>
    <n v="201.12029722125934"/>
    <n v="197.87970277874064"/>
    <n v="6.5036999999999994"/>
    <n v="12.0099"/>
    <n v="22.942500000000003"/>
    <n v="23.181899999999999"/>
    <n v="130.87200000000001"/>
    <n v="127.68"/>
    <n v="50.673000000000002"/>
    <n v="25.137"/>
    <m/>
    <m/>
    <m/>
    <m/>
    <n v="4.7807000000000004"/>
    <n v="31.632149999999999"/>
  </r>
  <r>
    <x v="0"/>
    <s v="SS01"/>
    <x v="0"/>
    <s v="SS0101"/>
    <s v="Munuki"/>
    <x v="8"/>
    <m/>
    <x v="0"/>
    <x v="1"/>
    <x v="2"/>
    <m/>
    <x v="2"/>
    <s v="None"/>
    <n v="410"/>
    <n v="68"/>
    <n v="206.66496706946447"/>
    <n v="203.3350329305355"/>
    <n v="6.6829999999999998"/>
    <n v="12.340999999999999"/>
    <n v="23.574999999999999"/>
    <n v="23.820999999999998"/>
    <n v="134.48000000000002"/>
    <n v="131.19999999999999"/>
    <n v="52.07"/>
    <n v="25.830000000000002"/>
    <m/>
    <m/>
    <m/>
    <m/>
    <n v="4.8156800000000004"/>
    <n v="31.560669999999998"/>
  </r>
  <r>
    <x v="0"/>
    <s v="SS01"/>
    <x v="1"/>
    <s v="SS0105"/>
    <s v="Nyori"/>
    <x v="9"/>
    <m/>
    <x v="0"/>
    <x v="1"/>
    <x v="2"/>
    <m/>
    <x v="2"/>
    <s v="None"/>
    <n v="300"/>
    <n v="50"/>
    <n v="151.21826858741304"/>
    <n v="148.78173141258696"/>
    <n v="28.139999999999997"/>
    <n v="36.6"/>
    <n v="43.800000000000004"/>
    <n v="56.7"/>
    <n v="52.199999999999996"/>
    <n v="57.9"/>
    <n v="15.959999999999999"/>
    <n v="8.7000000000000011"/>
    <m/>
    <m/>
    <m/>
    <m/>
    <n v="5.2767499999999998"/>
    <n v="31.728200000000001"/>
  </r>
  <r>
    <x v="0"/>
    <s v="SS01"/>
    <x v="2"/>
    <s v="SS0106"/>
    <s v="Yei Town"/>
    <x v="10"/>
    <m/>
    <x v="0"/>
    <x v="1"/>
    <x v="2"/>
    <m/>
    <x v="2"/>
    <s v="None"/>
    <n v="2630"/>
    <n v="526"/>
    <n v="1325.6801546163208"/>
    <n v="1304.319845383679"/>
    <n v="272.46800000000002"/>
    <n v="257.214"/>
    <n v="497.07"/>
    <n v="454.98999999999995"/>
    <n v="420.8"/>
    <n v="578.6"/>
    <n v="47.602999999999994"/>
    <n v="101.255"/>
    <m/>
    <m/>
    <m/>
    <m/>
    <n v="4.1298599999999999"/>
    <n v="30.745100000000001"/>
  </r>
  <r>
    <x v="0"/>
    <s v="SS01"/>
    <x v="2"/>
    <s v="SS0106"/>
    <s v="Lasu"/>
    <x v="11"/>
    <m/>
    <x v="0"/>
    <x v="1"/>
    <x v="2"/>
    <m/>
    <x v="2"/>
    <s v="None"/>
    <n v="1100"/>
    <n v="220"/>
    <n v="554.46698482051443"/>
    <n v="545.53301517948546"/>
    <n v="113.96"/>
    <n v="107.58"/>
    <n v="207.9"/>
    <n v="190.29999999999998"/>
    <n v="176"/>
    <n v="242"/>
    <n v="19.909999999999997"/>
    <n v="42.35"/>
    <m/>
    <m/>
    <m/>
    <m/>
    <n v="3.9403199999999998"/>
    <n v="30.423929999999999"/>
  </r>
  <r>
    <x v="0"/>
    <s v="SS01"/>
    <x v="2"/>
    <s v="SS0106"/>
    <s v="Yei Town"/>
    <x v="12"/>
    <m/>
    <x v="0"/>
    <x v="1"/>
    <x v="2"/>
    <m/>
    <x v="2"/>
    <s v="None"/>
    <n v="1755"/>
    <n v="351"/>
    <n v="884.62687123636624"/>
    <n v="870.37312876363364"/>
    <n v="181.81799999999998"/>
    <n v="171.63900000000001"/>
    <n v="331.69499999999999"/>
    <n v="303.61499999999995"/>
    <n v="280.8"/>
    <n v="386.1"/>
    <n v="31.765499999999996"/>
    <n v="67.567499999999995"/>
    <m/>
    <m/>
    <m/>
    <m/>
    <n v="4.1039399999999997"/>
    <n v="30.692679999999999"/>
  </r>
  <r>
    <x v="1"/>
    <s v="SS03"/>
    <x v="3"/>
    <s v="SS0301"/>
    <s v="Walgak"/>
    <x v="13"/>
    <s v="Walgak Center"/>
    <x v="0"/>
    <x v="0"/>
    <x v="0"/>
    <m/>
    <x v="3"/>
    <s v="Completed"/>
    <n v="2934"/>
    <n v="978"/>
    <n v="2113"/>
    <n v="821"/>
    <n v="259.65899999999999"/>
    <n v="282.25079999999997"/>
    <n v="492.91200000000003"/>
    <n v="443.03399999999999"/>
    <n v="616.14"/>
    <n v="607.33799999999997"/>
    <n v="88.900199999999998"/>
    <n v="143.76600000000002"/>
    <m/>
    <m/>
    <m/>
    <m/>
    <n v="7.5422599999999997"/>
    <n v="31.53154"/>
  </r>
  <r>
    <x v="1"/>
    <s v="SS03"/>
    <x v="4"/>
    <s v="SS0303"/>
    <s v="Anyidi"/>
    <x v="14"/>
    <m/>
    <x v="2"/>
    <x v="1"/>
    <x v="1"/>
    <s v="IOM"/>
    <x v="2"/>
    <s v="None"/>
    <n v="2800"/>
    <n v="1360"/>
    <n v="1480"/>
    <n v="1320"/>
    <n v="254.24"/>
    <n v="179.48000000000002"/>
    <n v="394.79999999999995"/>
    <n v="431.2"/>
    <n v="596.40000000000009"/>
    <n v="674.8"/>
    <n v="130.48000000000002"/>
    <n v="138.6"/>
    <n v="340"/>
    <n v="80"/>
    <n v="1270"/>
    <n v="107"/>
    <n v="6.1862000000000004"/>
    <n v="31.607009999999999"/>
  </r>
  <r>
    <x v="1"/>
    <s v="SS03"/>
    <x v="4"/>
    <s v="SS0303"/>
    <s v="Bor"/>
    <x v="15"/>
    <m/>
    <x v="0"/>
    <x v="1"/>
    <x v="1"/>
    <m/>
    <x v="2"/>
    <s v="None"/>
    <n v="4695"/>
    <n v="1115"/>
    <n v="2160"/>
    <n v="2535"/>
    <n v="426.30600000000004"/>
    <n v="300.9495"/>
    <n v="661.99499999999989"/>
    <n v="723.03"/>
    <n v="1000.0350000000001"/>
    <n v="1131.4949999999999"/>
    <n v="218.78700000000001"/>
    <n v="232.4025"/>
    <n v="20"/>
    <n v="4"/>
    <n v="50"/>
    <n v="10"/>
    <n v="6.2157999999999998"/>
    <n v="31.60538"/>
  </r>
  <r>
    <x v="1"/>
    <s v="SS03"/>
    <x v="4"/>
    <s v="SS0303"/>
    <s v="Makuach"/>
    <x v="16"/>
    <m/>
    <x v="0"/>
    <x v="1"/>
    <x v="1"/>
    <m/>
    <x v="2"/>
    <s v="None"/>
    <n v="12968"/>
    <n v="2161"/>
    <n v="4539"/>
    <n v="8429"/>
    <n v="1177.4944"/>
    <n v="831.24880000000007"/>
    <n v="1828.4879999999998"/>
    <n v="1997.0719999999999"/>
    <n v="2762.1840000000002"/>
    <n v="3125.288"/>
    <n v="604.30880000000002"/>
    <n v="641.91600000000005"/>
    <m/>
    <m/>
    <m/>
    <m/>
    <n v="6.2577600000000002"/>
    <n v="31.572099999999999"/>
  </r>
  <r>
    <x v="1"/>
    <s v="SS03"/>
    <x v="4"/>
    <s v="SS0303"/>
    <s v="Kolnyang"/>
    <x v="17"/>
    <m/>
    <x v="0"/>
    <x v="1"/>
    <x v="1"/>
    <m/>
    <x v="2"/>
    <s v="None"/>
    <n v="1680"/>
    <n v="336"/>
    <n v="504"/>
    <n v="1176"/>
    <n v="152.54400000000001"/>
    <n v="107.688"/>
    <n v="236.87999999999997"/>
    <n v="258.71999999999997"/>
    <n v="357.84000000000003"/>
    <n v="404.88"/>
    <n v="78.288000000000011"/>
    <n v="83.160000000000011"/>
    <m/>
    <m/>
    <m/>
    <m/>
    <n v="6.0678200000000002"/>
    <n v="31.60181"/>
  </r>
  <r>
    <x v="1"/>
    <s v="SS03"/>
    <x v="4"/>
    <s v="SS0303"/>
    <s v="Kolnyang"/>
    <x v="18"/>
    <m/>
    <x v="0"/>
    <x v="1"/>
    <x v="1"/>
    <m/>
    <x v="2"/>
    <s v="None"/>
    <n v="3602"/>
    <n v="901"/>
    <n v="1801"/>
    <n v="1801"/>
    <n v="327.0616"/>
    <n v="230.88820000000001"/>
    <n v="507.88199999999995"/>
    <n v="554.70799999999997"/>
    <n v="767.22600000000011"/>
    <n v="868.08199999999999"/>
    <n v="167.85320000000002"/>
    <n v="178.29900000000001"/>
    <m/>
    <m/>
    <n v="84"/>
    <n v="13"/>
    <n v="6.5066699999999997"/>
    <n v="33.793329999999997"/>
  </r>
  <r>
    <x v="1"/>
    <s v="SS03"/>
    <x v="4"/>
    <s v="SS0303"/>
    <s v="Anyidi"/>
    <x v="19"/>
    <m/>
    <x v="0"/>
    <x v="1"/>
    <x v="1"/>
    <m/>
    <x v="2"/>
    <s v="None"/>
    <n v="12324"/>
    <n v="3423"/>
    <n v="5829"/>
    <n v="6495"/>
    <n v="1119.0192000000002"/>
    <n v="789.96840000000009"/>
    <n v="1737.6839999999997"/>
    <n v="1897.896"/>
    <n v="2625.0120000000002"/>
    <n v="2970.0839999999998"/>
    <n v="574.29840000000002"/>
    <n v="610.03800000000001"/>
    <n v="34"/>
    <n v="5"/>
    <n v="183"/>
    <n v="32"/>
    <n v="6.1760599999999997"/>
    <n v="31.585989999999999"/>
  </r>
  <r>
    <x v="1"/>
    <s v="SS03"/>
    <x v="5"/>
    <s v="SS0304"/>
    <s v="Nyinthok"/>
    <x v="20"/>
    <m/>
    <x v="0"/>
    <x v="1"/>
    <x v="2"/>
    <m/>
    <x v="2"/>
    <s v="None"/>
    <n v="2352"/>
    <n v="420"/>
    <n v="1185.5512257253181"/>
    <n v="1166.4487742746817"/>
    <n v="263.42399999999998"/>
    <n v="225.32159999999999"/>
    <n v="413.95200000000006"/>
    <n v="373.96800000000002"/>
    <n v="440.52959999999996"/>
    <n v="491.56799999999998"/>
    <n v="57.624000000000002"/>
    <n v="85.612800000000007"/>
    <m/>
    <m/>
    <m/>
    <m/>
    <n v="9.3101099999999999"/>
    <n v="31.571349999999999"/>
  </r>
  <r>
    <x v="1"/>
    <s v="SS03"/>
    <x v="6"/>
    <s v="SS0306"/>
    <s v="Old Fangak"/>
    <x v="21"/>
    <m/>
    <x v="0"/>
    <x v="0"/>
    <x v="0"/>
    <m/>
    <x v="0"/>
    <s v="Completed"/>
    <n v="37946"/>
    <n v="6324"/>
    <n v="18821.215999999997"/>
    <n v="19124.784"/>
    <n v="3415.14"/>
    <n v="2902.8690000000001"/>
    <n v="8272.2279999999992"/>
    <n v="7262.8643999999995"/>
    <n v="6071.3599999999988"/>
    <n v="7057.9560000000001"/>
    <n v="1062.4880000000001"/>
    <n v="1901.0945999999999"/>
    <m/>
    <m/>
    <m/>
    <m/>
    <n v="9.2493700000000008"/>
    <n v="29.826000000000001"/>
  </r>
  <r>
    <x v="1"/>
    <s v="SS03"/>
    <x v="6"/>
    <s v="SS0306"/>
    <s v="Phom"/>
    <x v="22"/>
    <s v="Tondlak"/>
    <x v="0"/>
    <x v="0"/>
    <x v="3"/>
    <m/>
    <x v="0"/>
    <s v="On-going"/>
    <n v="28090"/>
    <n v="4833"/>
    <n v="13932.64"/>
    <n v="14157.359999999999"/>
    <n v="2528.1"/>
    <n v="2148.8849999999998"/>
    <n v="6123.619999999999"/>
    <n v="5376.4259999999995"/>
    <n v="4494.3999999999996"/>
    <n v="5224.74"/>
    <n v="786.5200000000001"/>
    <n v="1407.309"/>
    <m/>
    <m/>
    <m/>
    <m/>
    <n v="9.2826900000000006"/>
    <n v="29.830880000000001"/>
  </r>
  <r>
    <x v="1"/>
    <s v="SS03"/>
    <x v="7"/>
    <s v="SS0307"/>
    <s v="Lankien"/>
    <x v="23"/>
    <m/>
    <x v="0"/>
    <x v="0"/>
    <x v="4"/>
    <m/>
    <x v="3"/>
    <s v="Ongoing"/>
    <n v="1500"/>
    <n v="283"/>
    <n v="756.09134293706518"/>
    <n v="743.90865706293482"/>
    <n v="205.50000000000003"/>
    <n v="175.5"/>
    <n v="206.99999999999997"/>
    <n v="232.5"/>
    <n v="257.55"/>
    <n v="294"/>
    <n v="46.650000000000006"/>
    <n v="81.3"/>
    <m/>
    <m/>
    <m/>
    <m/>
    <n v="8.5252999999999997"/>
    <n v="32.059989999999999"/>
  </r>
  <r>
    <x v="1"/>
    <s v="SS03"/>
    <x v="7"/>
    <s v="SS0307"/>
    <s v="Pulturuk"/>
    <x v="24"/>
    <m/>
    <x v="0"/>
    <x v="1"/>
    <x v="2"/>
    <m/>
    <x v="2"/>
    <s v="None"/>
    <n v="1134"/>
    <n v="189"/>
    <n v="571.6050552604213"/>
    <n v="562.3949447395787"/>
    <n v="155.358"/>
    <n v="132.678"/>
    <n v="156.49199999999999"/>
    <n v="175.77"/>
    <n v="194.70779999999999"/>
    <n v="222.26400000000001"/>
    <n v="35.267400000000002"/>
    <n v="61.462800000000001"/>
    <m/>
    <m/>
    <m/>
    <m/>
    <n v="8.59924"/>
    <n v="31.937999999999999"/>
  </r>
  <r>
    <x v="1"/>
    <s v="SS03"/>
    <x v="7"/>
    <s v="SS0307"/>
    <s v="Thol"/>
    <x v="25"/>
    <m/>
    <x v="0"/>
    <x v="1"/>
    <x v="2"/>
    <m/>
    <x v="2"/>
    <s v="None"/>
    <n v="2500"/>
    <n v="500"/>
    <n v="1260.152238228442"/>
    <n v="1239.847761771558"/>
    <n v="342.5"/>
    <n v="292.5"/>
    <n v="344.99999999999994"/>
    <n v="387.5"/>
    <n v="429.25"/>
    <n v="490"/>
    <n v="77.75"/>
    <n v="135.5"/>
    <m/>
    <m/>
    <m/>
    <m/>
    <n v="8.5"/>
    <n v="32.041820000000001"/>
  </r>
  <r>
    <x v="1"/>
    <s v="SS03"/>
    <x v="7"/>
    <s v="SS0307"/>
    <s v="Lankien"/>
    <x v="26"/>
    <m/>
    <x v="0"/>
    <x v="1"/>
    <x v="2"/>
    <m/>
    <x v="2"/>
    <s v="None"/>
    <n v="1400"/>
    <n v="280"/>
    <n v="705.68525340792746"/>
    <n v="694.31474659207242"/>
    <n v="191.8"/>
    <n v="163.80000000000001"/>
    <n v="193.2"/>
    <n v="217"/>
    <n v="240.38"/>
    <n v="274.40000000000003"/>
    <n v="43.540000000000006"/>
    <n v="75.88"/>
    <m/>
    <m/>
    <m/>
    <m/>
    <n v="8.5150000000000006"/>
    <n v="32.064999999999998"/>
  </r>
  <r>
    <x v="1"/>
    <s v="SS03"/>
    <x v="7"/>
    <s v="SS0307"/>
    <s v="Lankien"/>
    <x v="27"/>
    <m/>
    <x v="0"/>
    <x v="1"/>
    <x v="2"/>
    <m/>
    <x v="2"/>
    <s v="None"/>
    <n v="940"/>
    <n v="188"/>
    <n v="473.81724157389414"/>
    <n v="466.18275842610581"/>
    <n v="128.78"/>
    <n v="109.98"/>
    <n v="129.72"/>
    <n v="145.69999999999999"/>
    <n v="161.398"/>
    <n v="184.24"/>
    <n v="29.234000000000002"/>
    <n v="50.948"/>
    <m/>
    <m/>
    <m/>
    <m/>
    <n v="8.5585299999999993"/>
    <n v="32.039209999999997"/>
  </r>
  <r>
    <x v="1"/>
    <s v="SS03"/>
    <x v="8"/>
    <s v="SS0308"/>
    <s v="Gumruk"/>
    <x v="28"/>
    <m/>
    <x v="0"/>
    <x v="1"/>
    <x v="2"/>
    <m/>
    <x v="2"/>
    <s v="None"/>
    <n v="473"/>
    <n v="86"/>
    <n v="238.42080347282121"/>
    <n v="234.57919652717877"/>
    <n v="64.328000000000003"/>
    <n v="48.813600000000001"/>
    <n v="92.234999999999999"/>
    <n v="82.301999999999992"/>
    <n v="49.664999999999992"/>
    <n v="128.65600000000001"/>
    <n v="3.0461200000000006"/>
    <n v="3.9542799999999998"/>
    <m/>
    <m/>
    <m/>
    <m/>
    <n v="6.6387200000000002"/>
    <n v="32.908560000000001"/>
  </r>
  <r>
    <x v="1"/>
    <s v="SS03"/>
    <x v="8"/>
    <s v="SS0308"/>
    <s v="Gumruk"/>
    <x v="29"/>
    <m/>
    <x v="0"/>
    <x v="1"/>
    <x v="2"/>
    <m/>
    <x v="2"/>
    <s v="None"/>
    <n v="270"/>
    <n v="49"/>
    <n v="136.09644172867172"/>
    <n v="133.90355827132825"/>
    <n v="36.720000000000006"/>
    <n v="27.864000000000001"/>
    <n v="52.65"/>
    <n v="46.98"/>
    <n v="28.349999999999994"/>
    <n v="73.440000000000012"/>
    <n v="1.7388000000000003"/>
    <n v="2.2571999999999997"/>
    <m/>
    <m/>
    <m/>
    <m/>
    <n v="6.6312800000000003"/>
    <n v="32.907350000000001"/>
  </r>
  <r>
    <x v="1"/>
    <s v="SS03"/>
    <x v="8"/>
    <s v="SS0308"/>
    <s v="Pibor"/>
    <x v="30"/>
    <m/>
    <x v="0"/>
    <x v="0"/>
    <x v="5"/>
    <s v="Peace Corps Org (PCO)"/>
    <x v="3"/>
    <s v="On-going"/>
    <n v="219"/>
    <n v="43"/>
    <n v="103"/>
    <n v="116"/>
    <n v="29.784000000000002"/>
    <n v="22.6008"/>
    <n v="42.704999999999998"/>
    <n v="38.105999999999995"/>
    <n v="22.994999999999997"/>
    <n v="59.568000000000005"/>
    <n v="1.4103600000000003"/>
    <n v="1.8308399999999998"/>
    <m/>
    <m/>
    <m/>
    <m/>
    <n v="6.79129"/>
    <n v="33.134219999999999"/>
  </r>
  <r>
    <x v="1"/>
    <s v="SS03"/>
    <x v="8"/>
    <s v="SS0308"/>
    <s v="Gumruk"/>
    <x v="31"/>
    <m/>
    <x v="0"/>
    <x v="1"/>
    <x v="2"/>
    <m/>
    <x v="2"/>
    <s v="None"/>
    <n v="776"/>
    <n v="141"/>
    <n v="391.15125474610835"/>
    <n v="384.84874525389159"/>
    <n v="105.536"/>
    <n v="80.083200000000005"/>
    <n v="151.32"/>
    <n v="135.024"/>
    <n v="81.47999999999999"/>
    <n v="211.072"/>
    <n v="4.997440000000001"/>
    <n v="6.4873599999999998"/>
    <m/>
    <m/>
    <m/>
    <m/>
    <n v="6.6334299999999997"/>
    <n v="32.905479999999997"/>
  </r>
  <r>
    <x v="1"/>
    <s v="SS03"/>
    <x v="8"/>
    <s v="SS0308"/>
    <s v="Lekuangole"/>
    <x v="32"/>
    <m/>
    <x v="0"/>
    <x v="1"/>
    <x v="2"/>
    <m/>
    <x v="2"/>
    <s v="None"/>
    <n v="132"/>
    <n v="24"/>
    <n v="66.536038178461737"/>
    <n v="65.463961821538263"/>
    <n v="17.952000000000002"/>
    <n v="13.622400000000001"/>
    <n v="25.740000000000002"/>
    <n v="22.968"/>
    <n v="13.859999999999998"/>
    <n v="35.904000000000003"/>
    <n v="0.85008000000000017"/>
    <n v="1.1035199999999998"/>
    <m/>
    <m/>
    <m/>
    <m/>
    <n v="7.0494599999999998"/>
    <n v="33.008189999999999"/>
  </r>
  <r>
    <x v="1"/>
    <s v="SS03"/>
    <x v="8"/>
    <s v="SS0308"/>
    <s v="Pibor"/>
    <x v="33"/>
    <m/>
    <x v="0"/>
    <x v="1"/>
    <x v="2"/>
    <m/>
    <x v="2"/>
    <s v="None"/>
    <n v="237"/>
    <n v="43"/>
    <n v="119.4624321840563"/>
    <n v="117.53756781594369"/>
    <n v="32.231999999999999"/>
    <n v="24.458400000000001"/>
    <n v="46.215000000000003"/>
    <n v="41.238"/>
    <n v="24.884999999999994"/>
    <n v="64.463999999999999"/>
    <n v="1.5262800000000003"/>
    <n v="1.9813199999999997"/>
    <m/>
    <m/>
    <m/>
    <m/>
    <n v="6.7985100000000003"/>
    <n v="33.123220000000003"/>
  </r>
  <r>
    <x v="1"/>
    <s v="SS03"/>
    <x v="8"/>
    <s v="SS0308"/>
    <s v="Pibor"/>
    <x v="34"/>
    <m/>
    <x v="0"/>
    <x v="0"/>
    <x v="5"/>
    <s v="Peace Corps Org (PCO)"/>
    <x v="3"/>
    <s v="On-going"/>
    <n v="354"/>
    <n v="58"/>
    <n v="191"/>
    <n v="163"/>
    <n v="48.144000000000005"/>
    <n v="36.532800000000002"/>
    <n v="69.03"/>
    <n v="61.595999999999997"/>
    <n v="37.169999999999995"/>
    <n v="96.288000000000011"/>
    <n v="2.2797600000000005"/>
    <n v="2.9594399999999998"/>
    <m/>
    <m/>
    <m/>
    <m/>
    <n v="6.6488100000000001"/>
    <n v="32.912550000000003"/>
  </r>
  <r>
    <x v="1"/>
    <s v="SS03"/>
    <x v="8"/>
    <s v="SS0308"/>
    <s v="Pibor"/>
    <x v="35"/>
    <s v="Pibor Town"/>
    <x v="0"/>
    <x v="0"/>
    <x v="5"/>
    <m/>
    <x v="3"/>
    <s v="On-going"/>
    <n v="490"/>
    <n v="71"/>
    <n v="231"/>
    <n v="259"/>
    <n v="66.64"/>
    <n v="50.567999999999998"/>
    <n v="95.55"/>
    <n v="85.259999999999991"/>
    <n v="51.449999999999989"/>
    <n v="133.28"/>
    <n v="3.1556000000000006"/>
    <n v="4.0964"/>
    <m/>
    <m/>
    <m/>
    <m/>
    <n v="6.5066699999999997"/>
    <n v="33.793329999999997"/>
  </r>
  <r>
    <x v="1"/>
    <s v="SS03"/>
    <x v="8"/>
    <s v="SS0308"/>
    <s v="Gumruk"/>
    <x v="36"/>
    <m/>
    <x v="0"/>
    <x v="1"/>
    <x v="2"/>
    <m/>
    <x v="2"/>
    <s v="None"/>
    <n v="237"/>
    <n v="43"/>
    <n v="119.4624321840563"/>
    <n v="117.53756781594369"/>
    <n v="32.231999999999999"/>
    <n v="24.458400000000001"/>
    <n v="46.215000000000003"/>
    <n v="41.238"/>
    <n v="24.884999999999994"/>
    <n v="64.463999999999999"/>
    <n v="1.5262800000000003"/>
    <n v="1.9813199999999997"/>
    <m/>
    <m/>
    <m/>
    <m/>
    <n v="6.5066699999999997"/>
    <n v="33.793329999999997"/>
  </r>
  <r>
    <x v="1"/>
    <s v="SS03"/>
    <x v="9"/>
    <s v="SS0311"/>
    <s v="Uror"/>
    <x v="37"/>
    <m/>
    <x v="0"/>
    <x v="0"/>
    <x v="0"/>
    <m/>
    <x v="3"/>
    <s v="On-going"/>
    <n v="3000"/>
    <n v="500"/>
    <n v="1512.1826858741304"/>
    <n v="1487.8173141258696"/>
    <n v="190.2"/>
    <n v="183"/>
    <n v="681"/>
    <n v="702"/>
    <n v="532.20000000000005"/>
    <n v="582"/>
    <n v="57.600000000000009"/>
    <n v="72"/>
    <m/>
    <m/>
    <m/>
    <m/>
    <m/>
    <m/>
  </r>
  <r>
    <x v="2"/>
    <s v="SS04"/>
    <x v="10"/>
    <s v="SS0401"/>
    <s v="Puluk"/>
    <x v="38"/>
    <m/>
    <x v="0"/>
    <x v="1"/>
    <x v="2"/>
    <m/>
    <x v="2"/>
    <s v="None"/>
    <n v="11388"/>
    <n v="2190"/>
    <n v="5740.2454755781982"/>
    <n v="5647.7545244218009"/>
    <n v="858.65519999999992"/>
    <n v="485.12880000000001"/>
    <n v="2562.3000000000002"/>
    <n v="2323.152"/>
    <n v="2015.6760000000002"/>
    <n v="1890.4080000000001"/>
    <n v="567.12240000000008"/>
    <n v="685.55759999999998"/>
    <m/>
    <m/>
    <m/>
    <m/>
    <n v="6.0499900000000002"/>
    <n v="31.515180000000001"/>
  </r>
  <r>
    <x v="2"/>
    <s v="SS04"/>
    <x v="10"/>
    <s v="SS0401"/>
    <s v="Puluk"/>
    <x v="39"/>
    <m/>
    <x v="0"/>
    <x v="1"/>
    <x v="2"/>
    <m/>
    <x v="2"/>
    <s v="None"/>
    <n v="10686"/>
    <n v="2095"/>
    <n v="5386.3947270836525"/>
    <n v="5299.6052729163475"/>
    <n v="805.72439999999995"/>
    <n v="455.22359999999998"/>
    <n v="2404.35"/>
    <n v="2179.944"/>
    <n v="1891.4220000000003"/>
    <n v="1773.8760000000002"/>
    <n v="532.16280000000006"/>
    <n v="643.29719999999998"/>
    <m/>
    <m/>
    <m/>
    <m/>
    <n v="6.0495299999999999"/>
    <n v="31.501100000000001"/>
  </r>
  <r>
    <x v="2"/>
    <s v="SS04"/>
    <x v="11"/>
    <s v="SS0404"/>
    <s v="Akot"/>
    <x v="40"/>
    <m/>
    <x v="0"/>
    <x v="1"/>
    <x v="2"/>
    <m/>
    <x v="2"/>
    <s v="None"/>
    <n v="1569"/>
    <n v="291"/>
    <n v="790.87154471217013"/>
    <n v="778.12845528782975"/>
    <n v="149.83950000000002"/>
    <n v="153.1344"/>
    <n v="318.50700000000001"/>
    <n v="338.904"/>
    <n v="236.91899999999998"/>
    <n v="266.73"/>
    <n v="49.737299999999998"/>
    <n v="55.228800000000007"/>
    <m/>
    <m/>
    <m/>
    <m/>
    <n v="6.5441799999999999"/>
    <n v="30.058689999999999"/>
  </r>
  <r>
    <x v="3"/>
    <s v="SS05"/>
    <x v="12"/>
    <s v="SS0501"/>
    <s v="Nyalath"/>
    <x v="41"/>
    <m/>
    <x v="0"/>
    <x v="1"/>
    <x v="2"/>
    <m/>
    <x v="2"/>
    <s v="None"/>
    <n v="83"/>
    <n v="35"/>
    <n v="41.837054309184275"/>
    <n v="41.162945690815725"/>
    <n v="7.0882000000000005"/>
    <n v="7.7521999999999993"/>
    <n v="16.8324"/>
    <n v="17.678999999999998"/>
    <n v="12.948000000000002"/>
    <n v="14.94"/>
    <n v="2.2410000000000001"/>
    <n v="3.5192000000000001"/>
    <m/>
    <m/>
    <m/>
    <m/>
    <n v="8.7112400000000001"/>
    <n v="27.28227"/>
  </r>
  <r>
    <x v="3"/>
    <s v="SS05"/>
    <x v="13"/>
    <s v="SS0505"/>
    <s v="Aweil Town"/>
    <x v="42"/>
    <m/>
    <x v="0"/>
    <x v="1"/>
    <x v="2"/>
    <m/>
    <x v="2"/>
    <s v="None"/>
    <n v="1413"/>
    <n v="306"/>
    <n v="712.23804504671534"/>
    <n v="700.76195495328454"/>
    <n v="140.3109"/>
    <n v="120.38759999999999"/>
    <n v="258.86160000000001"/>
    <n v="226.08"/>
    <n v="281.18699999999995"/>
    <n v="329.22900000000004"/>
    <n v="25.7166"/>
    <n v="31.227300000000003"/>
    <m/>
    <m/>
    <m/>
    <m/>
    <n v="8.7449999999999992"/>
    <n v="27.375"/>
  </r>
  <r>
    <x v="4"/>
    <s v="SS06"/>
    <x v="14"/>
    <s v="SS0602"/>
    <s v="Kuerguini"/>
    <x v="43"/>
    <s v="Makazin Site"/>
    <x v="1"/>
    <x v="0"/>
    <x v="4"/>
    <m/>
    <x v="1"/>
    <s v="On-going"/>
    <n v="2506"/>
    <n v="343"/>
    <n v="1298"/>
    <n v="1208"/>
    <n v="218.02199999999999"/>
    <n v="179.42959999999999"/>
    <n v="429.52839999999998"/>
    <n v="506.21200000000005"/>
    <n v="410.98400000000009"/>
    <n v="446.06799999999998"/>
    <n v="81.445000000000007"/>
    <n v="234.31100000000001"/>
    <n v="98"/>
    <n v="18"/>
    <m/>
    <m/>
    <n v="9.26478"/>
    <n v="29.8291"/>
  </r>
  <r>
    <x v="4"/>
    <s v="SS06"/>
    <x v="14"/>
    <s v="SS0602"/>
    <s v="Kuerguini"/>
    <x v="44"/>
    <s v="Nine Counties"/>
    <x v="1"/>
    <x v="0"/>
    <x v="4"/>
    <m/>
    <x v="1"/>
    <s v="On-going"/>
    <n v="501"/>
    <n v="99"/>
    <n v="324"/>
    <n v="177"/>
    <n v="43.586999999999996"/>
    <n v="35.871600000000001"/>
    <n v="85.871399999999994"/>
    <n v="101.20200000000001"/>
    <n v="82.164000000000016"/>
    <n v="89.177999999999997"/>
    <n v="16.282499999999999"/>
    <n v="46.843499999999999"/>
    <n v="84"/>
    <n v="14"/>
    <m/>
    <m/>
    <n v="9.2493700000000008"/>
    <n v="29.826000000000001"/>
  </r>
  <r>
    <x v="4"/>
    <s v="SS06"/>
    <x v="14"/>
    <s v="SS0602"/>
    <s v="Kuerguini"/>
    <x v="45"/>
    <m/>
    <x v="2"/>
    <x v="0"/>
    <x v="4"/>
    <m/>
    <x v="1"/>
    <s v="On-going"/>
    <n v="4121"/>
    <n v="574"/>
    <n v="1982"/>
    <n v="2139"/>
    <n v="358.52699999999999"/>
    <n v="295.06360000000001"/>
    <n v="706.33939999999996"/>
    <n v="832.44200000000001"/>
    <n v="675.84400000000016"/>
    <n v="733.53800000000001"/>
    <n v="133.9325"/>
    <n v="385.31349999999998"/>
    <n v="42"/>
    <n v="7"/>
    <m/>
    <m/>
    <n v="9.2826900000000006"/>
    <n v="29.830880000000001"/>
  </r>
  <r>
    <x v="4"/>
    <s v="SS06"/>
    <x v="14"/>
    <s v="SS0602"/>
    <s v="Kuerguini"/>
    <x v="46"/>
    <m/>
    <x v="2"/>
    <x v="0"/>
    <x v="4"/>
    <m/>
    <x v="1"/>
    <s v="On-going"/>
    <n v="6122"/>
    <n v="828"/>
    <n v="2975"/>
    <n v="3147"/>
    <n v="532.61399999999992"/>
    <n v="438.33519999999999"/>
    <n v="1049.3108"/>
    <n v="1236.644"/>
    <n v="1004.0080000000003"/>
    <n v="1089.7159999999999"/>
    <n v="198.965"/>
    <n v="572.40700000000004"/>
    <n v="54"/>
    <n v="9"/>
    <m/>
    <m/>
    <n v="9.2804400000000005"/>
    <n v="29.827249999999999"/>
  </r>
  <r>
    <x v="4"/>
    <s v="SS06"/>
    <x v="14"/>
    <s v="SS0602"/>
    <s v="Kuerguini"/>
    <x v="47"/>
    <m/>
    <x v="2"/>
    <x v="0"/>
    <x v="4"/>
    <m/>
    <x v="1"/>
    <s v="On-going"/>
    <n v="9080"/>
    <n v="1279"/>
    <n v="4802"/>
    <n v="4278"/>
    <n v="789.95999999999992"/>
    <n v="650.12799999999993"/>
    <n v="1556.3119999999999"/>
    <n v="1834.16"/>
    <n v="1489.1200000000003"/>
    <n v="1616.24"/>
    <n v="295.10000000000002"/>
    <n v="848.98"/>
    <n v="582"/>
    <n v="97"/>
    <m/>
    <m/>
    <n v="9.2497699999999998"/>
    <n v="29.83107"/>
  </r>
  <r>
    <x v="4"/>
    <s v="SS06"/>
    <x v="15"/>
    <s v="SS0604"/>
    <s v="Adok"/>
    <x v="48"/>
    <m/>
    <x v="0"/>
    <x v="0"/>
    <x v="3"/>
    <s v="HRSS"/>
    <x v="1"/>
    <s v="On-going"/>
    <n v="21848"/>
    <n v="4225"/>
    <n v="9267"/>
    <n v="12581"/>
    <n v="2088.6687999999999"/>
    <n v="1734.7311999999999"/>
    <n v="4408.9264000000003"/>
    <n v="3845.2479999999996"/>
    <n v="3867.096"/>
    <n v="3867.096"/>
    <n v="703.50560000000019"/>
    <n v="1332.7280000000001"/>
    <n v="331"/>
    <n v="67"/>
    <n v="102"/>
    <n v="14"/>
    <n v="8.1855799999999999"/>
    <n v="30.319600000000001"/>
  </r>
  <r>
    <x v="4"/>
    <s v="SS06"/>
    <x v="15"/>
    <s v="SS0604"/>
    <s v="Pilieny"/>
    <x v="49"/>
    <m/>
    <x v="0"/>
    <x v="0"/>
    <x v="3"/>
    <s v="HRSS"/>
    <x v="0"/>
    <s v="On-going"/>
    <n v="2106"/>
    <n v="351"/>
    <n v="1036"/>
    <n v="1070"/>
    <n v="201.33360000000002"/>
    <n v="167.21639999999999"/>
    <n v="424.99080000000004"/>
    <n v="370.65600000000001"/>
    <n v="372.762"/>
    <n v="372.762"/>
    <n v="67.813200000000009"/>
    <n v="128.46600000000001"/>
    <m/>
    <m/>
    <m/>
    <m/>
    <m/>
    <m/>
  </r>
  <r>
    <x v="4"/>
    <s v="SS06"/>
    <x v="15"/>
    <s v="SS0604"/>
    <s v="Leer"/>
    <x v="50"/>
    <m/>
    <x v="2"/>
    <x v="0"/>
    <x v="3"/>
    <s v="HRSS"/>
    <x v="1"/>
    <s v="On-going"/>
    <n v="7138"/>
    <n v="1189.6666666666667"/>
    <n v="3533"/>
    <n v="3605"/>
    <n v="682.39280000000008"/>
    <n v="566.75720000000001"/>
    <n v="1440.4484"/>
    <n v="1256.288"/>
    <n v="1263.4259999999999"/>
    <n v="1263.4259999999999"/>
    <n v="229.84360000000004"/>
    <n v="435.41800000000001"/>
    <n v="168"/>
    <n v="28"/>
    <n v="186"/>
    <n v="31"/>
    <n v="8.3074999999999992"/>
    <n v="30.137609999999999"/>
  </r>
  <r>
    <x v="4"/>
    <s v="SS06"/>
    <x v="15"/>
    <s v="SS0604"/>
    <s v="Leer"/>
    <x v="51"/>
    <m/>
    <x v="0"/>
    <x v="0"/>
    <x v="5"/>
    <m/>
    <x v="3"/>
    <s v="On-going"/>
    <n v="1230"/>
    <n v="205"/>
    <n v="591"/>
    <n v="639"/>
    <n v="117.58800000000001"/>
    <n v="97.661999999999992"/>
    <n v="248.214"/>
    <n v="216.48"/>
    <n v="217.70999999999998"/>
    <n v="217.70999999999998"/>
    <n v="39.606000000000009"/>
    <n v="75.03"/>
    <m/>
    <m/>
    <m/>
    <m/>
    <n v="8.3073499999999996"/>
    <n v="30.1374"/>
  </r>
  <r>
    <x v="4"/>
    <s v="SS06"/>
    <x v="15"/>
    <s v="SS0604"/>
    <s v="Nyangdiar"/>
    <x v="52"/>
    <m/>
    <x v="2"/>
    <x v="0"/>
    <x v="3"/>
    <s v="HRSS"/>
    <x v="1"/>
    <s v="On-going"/>
    <n v="2851"/>
    <n v="475"/>
    <n v="1169"/>
    <n v="1682"/>
    <n v="272.55560000000003"/>
    <n v="226.36939999999998"/>
    <n v="575.33180000000004"/>
    <n v="501.77599999999995"/>
    <n v="504.62699999999995"/>
    <n v="504.62699999999995"/>
    <n v="91.802200000000013"/>
    <n v="173.911"/>
    <m/>
    <m/>
    <m/>
    <m/>
    <n v="8.3085699999999996"/>
    <n v="30.14068"/>
  </r>
  <r>
    <x v="4"/>
    <s v="SS06"/>
    <x v="15"/>
    <s v="SS0604"/>
    <s v="Leer"/>
    <x v="53"/>
    <m/>
    <x v="0"/>
    <x v="0"/>
    <x v="5"/>
    <m/>
    <x v="3"/>
    <s v="On-going"/>
    <n v="2160"/>
    <n v="360"/>
    <n v="1039"/>
    <n v="1121"/>
    <n v="206.49600000000001"/>
    <n v="171.50399999999999"/>
    <n v="435.88800000000003"/>
    <n v="380.15999999999997"/>
    <n v="382.32"/>
    <n v="382.32"/>
    <n v="69.552000000000021"/>
    <n v="131.76"/>
    <m/>
    <m/>
    <m/>
    <m/>
    <n v="8.3094199999999994"/>
    <n v="30.139399999999998"/>
  </r>
  <r>
    <x v="4"/>
    <s v="SS06"/>
    <x v="15"/>
    <s v="SS0604"/>
    <s v="Leer"/>
    <x v="54"/>
    <m/>
    <x v="2"/>
    <x v="0"/>
    <x v="3"/>
    <s v="HRSS"/>
    <x v="1"/>
    <s v="On-going"/>
    <n v="6918"/>
    <n v="1153"/>
    <n v="3421"/>
    <n v="3497"/>
    <n v="661.36080000000004"/>
    <n v="549.28919999999994"/>
    <n v="1396.0524"/>
    <n v="1217.568"/>
    <n v="1224.4859999999999"/>
    <n v="1224.4859999999999"/>
    <n v="222.75960000000003"/>
    <n v="421.99799999999999"/>
    <n v="245"/>
    <n v="35"/>
    <n v="378"/>
    <n v="54"/>
    <n v="8.3099399999999992"/>
    <n v="30.139399999999998"/>
  </r>
  <r>
    <x v="4"/>
    <s v="SS06"/>
    <x v="15"/>
    <s v="SS0604"/>
    <s v="Thonyor"/>
    <x v="55"/>
    <m/>
    <x v="0"/>
    <x v="1"/>
    <x v="3"/>
    <s v="HRSS"/>
    <x v="2"/>
    <s v="None"/>
    <n v="642"/>
    <n v="107"/>
    <n v="323.60709477706388"/>
    <n v="318.39290522293607"/>
    <n v="61.3752"/>
    <n v="50.974800000000002"/>
    <n v="129.5556"/>
    <n v="112.99199999999999"/>
    <n v="113.634"/>
    <n v="113.634"/>
    <n v="20.672400000000003"/>
    <n v="39.161999999999999"/>
    <m/>
    <m/>
    <m/>
    <m/>
    <n v="8.2974700000000006"/>
    <n v="30.121359999999999"/>
  </r>
  <r>
    <x v="4"/>
    <s v="SS06"/>
    <x v="15"/>
    <s v="SS0604"/>
    <s v="Thonyor"/>
    <x v="56"/>
    <m/>
    <x v="0"/>
    <x v="1"/>
    <x v="3"/>
    <s v="HRSS"/>
    <x v="2"/>
    <s v="None"/>
    <n v="948"/>
    <n v="158"/>
    <n v="477.84972873622519"/>
    <n v="470.15027126377475"/>
    <n v="90.628799999999998"/>
    <n v="75.271199999999993"/>
    <n v="191.3064"/>
    <n v="166.84799999999998"/>
    <n v="167.79599999999999"/>
    <n v="167.79599999999999"/>
    <n v="30.525600000000004"/>
    <n v="57.827999999999996"/>
    <m/>
    <m/>
    <m/>
    <m/>
    <n v="8.3086500000000001"/>
    <n v="30.115200000000002"/>
  </r>
  <r>
    <x v="4"/>
    <s v="SS06"/>
    <x v="15"/>
    <s v="SS0604"/>
    <s v="Thonyor"/>
    <x v="57"/>
    <m/>
    <x v="0"/>
    <x v="1"/>
    <x v="3"/>
    <s v="HRSS"/>
    <x v="2"/>
    <s v="None"/>
    <n v="828"/>
    <n v="138"/>
    <n v="417.36242130125999"/>
    <n v="410.63757869874001"/>
    <n v="79.156800000000004"/>
    <n v="65.743200000000002"/>
    <n v="167.09040000000002"/>
    <n v="145.72799999999998"/>
    <n v="146.55599999999998"/>
    <n v="146.55599999999998"/>
    <n v="26.661600000000007"/>
    <n v="50.507999999999996"/>
    <m/>
    <m/>
    <m/>
    <m/>
    <n v="8.3082999999999991"/>
    <n v="30.13927"/>
  </r>
  <r>
    <x v="4"/>
    <s v="SS06"/>
    <x v="15"/>
    <s v="SS0604"/>
    <s v="Thonyor"/>
    <x v="58"/>
    <m/>
    <x v="0"/>
    <x v="0"/>
    <x v="3"/>
    <s v="HRSS"/>
    <x v="0"/>
    <s v="On-going"/>
    <n v="2232"/>
    <n v="372"/>
    <n v="1063"/>
    <n v="1169"/>
    <n v="213.3792"/>
    <n v="177.2208"/>
    <n v="450.41759999999999"/>
    <n v="392.83199999999999"/>
    <n v="395.06399999999996"/>
    <n v="395.06399999999996"/>
    <n v="71.870400000000018"/>
    <n v="136.15199999999999"/>
    <m/>
    <m/>
    <m/>
    <m/>
    <n v="8.2974700000000006"/>
    <n v="30.121359999999999"/>
  </r>
  <r>
    <x v="4"/>
    <s v="SS06"/>
    <x v="16"/>
    <s v="SS0605"/>
    <s v="Dablual"/>
    <x v="59"/>
    <m/>
    <x v="0"/>
    <x v="0"/>
    <x v="5"/>
    <m/>
    <x v="3"/>
    <s v="On-going"/>
    <n v="462"/>
    <n v="77"/>
    <n v="223"/>
    <n v="239"/>
    <n v="53.592000000000006"/>
    <n v="42.919799999999995"/>
    <n v="76.691999999999993"/>
    <n v="91.01400000000001"/>
    <n v="62.832000000000008"/>
    <n v="62.8782"/>
    <n v="34.326599999999999"/>
    <n v="37.745399999999997"/>
    <n v="42"/>
    <n v="7"/>
    <n v="24"/>
    <n v="4"/>
    <n v="8.2165300000000006"/>
    <n v="30.022629999999999"/>
  </r>
  <r>
    <x v="4"/>
    <s v="SS06"/>
    <x v="16"/>
    <s v="SS0605"/>
    <s v="Rubkuay"/>
    <x v="60"/>
    <m/>
    <x v="2"/>
    <x v="0"/>
    <x v="3"/>
    <s v="HRSS"/>
    <x v="1"/>
    <s v="On-going"/>
    <n v="11025"/>
    <n v="1575"/>
    <n v="4941"/>
    <n v="6084"/>
    <n v="1278.9000000000001"/>
    <n v="1024.2224999999999"/>
    <n v="1830.1499999999999"/>
    <n v="2171.9250000000002"/>
    <n v="1499.4"/>
    <n v="1500.5025000000001"/>
    <n v="819.15750000000003"/>
    <n v="900.74249999999995"/>
    <n v="630"/>
    <n v="90"/>
    <n v="360"/>
    <n v="60"/>
    <n v="8.3869399999999992"/>
    <n v="30.053699999999999"/>
  </r>
  <r>
    <x v="4"/>
    <s v="SS06"/>
    <x v="16"/>
    <s v="SS0605"/>
    <s v="Thaker"/>
    <x v="61"/>
    <m/>
    <x v="0"/>
    <x v="0"/>
    <x v="5"/>
    <m/>
    <x v="3"/>
    <s v="On-going"/>
    <n v="618"/>
    <n v="103"/>
    <n v="265"/>
    <n v="353"/>
    <n v="71.688000000000002"/>
    <n v="57.412199999999999"/>
    <n v="102.58799999999999"/>
    <n v="121.74600000000001"/>
    <n v="84.048000000000002"/>
    <n v="84.109799999999993"/>
    <n v="45.917400000000001"/>
    <n v="50.490599999999993"/>
    <n v="72"/>
    <n v="12"/>
    <n v="36"/>
    <n v="6"/>
    <n v="8.3936499999999992"/>
    <n v="30.044830000000001"/>
  </r>
  <r>
    <x v="4"/>
    <s v="SS06"/>
    <x v="16"/>
    <s v="SS0605"/>
    <s v="Tutnyang"/>
    <x v="62"/>
    <m/>
    <x v="0"/>
    <x v="0"/>
    <x v="3"/>
    <s v="HRSS"/>
    <x v="1"/>
    <s v="On-going"/>
    <n v="3202"/>
    <n v="533"/>
    <n v="786"/>
    <n v="2416"/>
    <n v="371.43200000000002"/>
    <n v="297.4658"/>
    <n v="531.53199999999993"/>
    <n v="630.79399999999998"/>
    <n v="435.47200000000004"/>
    <n v="435.79219999999998"/>
    <n v="237.90860000000001"/>
    <n v="261.60339999999997"/>
    <n v="210"/>
    <n v="35"/>
    <n v="150"/>
    <n v="25"/>
    <n v="8.0624800000000008"/>
    <n v="29.881519999999998"/>
  </r>
  <r>
    <x v="4"/>
    <s v="SS06"/>
    <x v="17"/>
    <s v="SS0607"/>
    <s v="Ganyliel"/>
    <x v="63"/>
    <m/>
    <x v="2"/>
    <x v="0"/>
    <x v="3"/>
    <s v="HRSS"/>
    <x v="0"/>
    <s v="On-going"/>
    <n v="3561"/>
    <n v="509"/>
    <n v="1424"/>
    <n v="2137"/>
    <n v="438.00299999999999"/>
    <n v="342.92430000000002"/>
    <n v="605.37"/>
    <n v="594.68700000000001"/>
    <n v="623.17499999999995"/>
    <n v="683.71199999999999"/>
    <n v="105.40560000000001"/>
    <n v="167.72310000000002"/>
    <n v="351"/>
    <n v="70"/>
    <n v="235"/>
    <n v="45"/>
    <n v="7.4022300000000003"/>
    <n v="30.47213"/>
  </r>
  <r>
    <x v="4"/>
    <s v="SS06"/>
    <x v="17"/>
    <s v="SS0607"/>
    <s v="Kol"/>
    <x v="64"/>
    <m/>
    <x v="0"/>
    <x v="0"/>
    <x v="5"/>
    <m/>
    <x v="3"/>
    <s v="On-going"/>
    <n v="1638"/>
    <n v="273"/>
    <n v="899"/>
    <n v="739"/>
    <n v="201.47399999999999"/>
    <n v="157.73939999999999"/>
    <n v="278.46000000000004"/>
    <n v="273.54599999999999"/>
    <n v="286.64999999999998"/>
    <n v="314.49599999999998"/>
    <n v="48.4848"/>
    <n v="77.149799999999999"/>
    <m/>
    <m/>
    <m/>
    <m/>
    <m/>
    <m/>
  </r>
  <r>
    <x v="4"/>
    <s v="SS06"/>
    <x v="17"/>
    <s v="SS0607"/>
    <s v="Nyal"/>
    <x v="65"/>
    <m/>
    <x v="0"/>
    <x v="1"/>
    <x v="5"/>
    <m/>
    <x v="2"/>
    <s v="None"/>
    <n v="171"/>
    <n v="28"/>
    <n v="86.194413094825421"/>
    <n v="84.805586905174565"/>
    <n v="21.033000000000001"/>
    <n v="16.467299999999998"/>
    <n v="29.070000000000004"/>
    <n v="28.557000000000002"/>
    <n v="29.924999999999997"/>
    <n v="32.832000000000001"/>
    <n v="5.0616000000000003"/>
    <n v="8.0541"/>
    <m/>
    <m/>
    <m/>
    <m/>
    <n v="7.7018300000000002"/>
    <n v="30.246449999999999"/>
  </r>
  <r>
    <x v="4"/>
    <s v="SS06"/>
    <x v="17"/>
    <s v="SS0607"/>
    <s v="Thoarnhom"/>
    <x v="66"/>
    <m/>
    <x v="2"/>
    <x v="0"/>
    <x v="3"/>
    <s v="HRSS"/>
    <x v="1"/>
    <s v="On-going"/>
    <n v="1709"/>
    <n v="323"/>
    <n v="681"/>
    <n v="1028"/>
    <n v="210.20699999999999"/>
    <n v="164.57669999999999"/>
    <n v="290.53000000000003"/>
    <n v="285.40300000000002"/>
    <n v="299.07499999999999"/>
    <n v="328.12799999999999"/>
    <n v="50.586400000000005"/>
    <n v="80.493900000000011"/>
    <n v="73"/>
    <n v="56"/>
    <n v="58"/>
    <n v="44"/>
    <n v="7.3927800000000001"/>
    <n v="30.44069"/>
  </r>
  <r>
    <x v="4"/>
    <s v="SS06"/>
    <x v="17"/>
    <s v="SS0607"/>
    <s v="Nyal"/>
    <x v="67"/>
    <m/>
    <x v="0"/>
    <x v="0"/>
    <x v="5"/>
    <m/>
    <x v="3"/>
    <s v="On-going"/>
    <n v="2127"/>
    <n v="356"/>
    <n v="1000"/>
    <n v="1127"/>
    <n v="261.62099999999998"/>
    <n v="204.83009999999999"/>
    <n v="361.59000000000003"/>
    <n v="355.209"/>
    <n v="372.22499999999997"/>
    <n v="408.38400000000001"/>
    <n v="62.959200000000003"/>
    <n v="100.18170000000001"/>
    <m/>
    <m/>
    <m/>
    <m/>
    <n v="7.7241799999999996"/>
    <n v="30.2532"/>
  </r>
  <r>
    <x v="4"/>
    <s v="SS06"/>
    <x v="17"/>
    <s v="SS0607"/>
    <s v="Ganyliel"/>
    <x v="68"/>
    <m/>
    <x v="0"/>
    <x v="0"/>
    <x v="3"/>
    <s v="HRSS"/>
    <x v="0"/>
    <s v="On-going"/>
    <n v="835"/>
    <n v="142"/>
    <n v="384"/>
    <n v="451"/>
    <n v="102.705"/>
    <n v="80.410499999999999"/>
    <n v="141.95000000000002"/>
    <n v="139.44500000000002"/>
    <n v="146.125"/>
    <n v="160.32"/>
    <n v="24.716000000000001"/>
    <n v="39.328500000000005"/>
    <n v="143"/>
    <n v="20"/>
    <n v="89"/>
    <n v="15"/>
    <n v="7.3897899999999996"/>
    <n v="30.45757"/>
  </r>
  <r>
    <x v="4"/>
    <s v="SS06"/>
    <x v="17"/>
    <s v="SS0607"/>
    <s v="Tharnhom"/>
    <x v="69"/>
    <m/>
    <x v="0"/>
    <x v="1"/>
    <x v="3"/>
    <s v="HRSS"/>
    <x v="2"/>
    <s v="None"/>
    <n v="470"/>
    <n v="78"/>
    <n v="236.90862078694707"/>
    <n v="233.0913792130529"/>
    <n v="57.81"/>
    <n v="45.260999999999996"/>
    <n v="79.900000000000006"/>
    <n v="78.490000000000009"/>
    <n v="82.25"/>
    <n v="90.24"/>
    <n v="13.912000000000001"/>
    <n v="22.137"/>
    <m/>
    <m/>
    <m/>
    <m/>
    <n v="7.4201699999999997"/>
    <n v="30.468250000000001"/>
  </r>
  <r>
    <x v="4"/>
    <s v="SS06"/>
    <x v="17"/>
    <s v="SS0607"/>
    <s v="Pachienjiok"/>
    <x v="70"/>
    <m/>
    <x v="0"/>
    <x v="0"/>
    <x v="3"/>
    <s v="HRSS"/>
    <x v="3"/>
    <s v="On-going"/>
    <n v="937"/>
    <n v="156"/>
    <n v="358"/>
    <n v="579"/>
    <n v="115.251"/>
    <n v="90.233099999999993"/>
    <n v="159.29000000000002"/>
    <n v="156.47900000000001"/>
    <n v="163.97499999999999"/>
    <n v="179.904"/>
    <n v="27.735200000000003"/>
    <n v="44.1327"/>
    <m/>
    <m/>
    <m/>
    <m/>
    <n v="7.4039200000000003"/>
    <n v="30.471789999999999"/>
  </r>
  <r>
    <x v="4"/>
    <s v="SS06"/>
    <x v="18"/>
    <s v="SS0609"/>
    <s v="Bentiu Town"/>
    <x v="71"/>
    <s v="Bentiu PoC"/>
    <x v="2"/>
    <x v="0"/>
    <x v="5"/>
    <m/>
    <x v="1"/>
    <s v="On-going"/>
    <n v="99519"/>
    <n v="15891"/>
    <n v="51965"/>
    <n v="47554"/>
    <n v="12327"/>
    <n v="12032"/>
    <n v="16834"/>
    <n v="15629"/>
    <n v="20353"/>
    <n v="16474"/>
    <n v="2451"/>
    <n v="3419"/>
    <n v="2000"/>
    <m/>
    <m/>
    <m/>
    <n v="9.3338900000000002"/>
    <n v="29.793389999999999"/>
  </r>
  <r>
    <x v="4"/>
    <s v="SS06"/>
    <x v="18"/>
    <s v="SS0609"/>
    <s v="Panhiany"/>
    <x v="72"/>
    <s v="Dar El-Saalam collective site"/>
    <x v="1"/>
    <x v="0"/>
    <x v="4"/>
    <m/>
    <x v="1"/>
    <s v="On-going"/>
    <n v="1759"/>
    <n v="257"/>
    <n v="931"/>
    <n v="828"/>
    <n v="134.5635"/>
    <n v="101.1425"/>
    <n v="441.50900000000001"/>
    <n v="397.53399999999999"/>
    <n v="267.36799999999994"/>
    <n v="237.465"/>
    <n v="98.679899999999989"/>
    <n v="80.738100000000003"/>
    <m/>
    <m/>
    <m/>
    <m/>
    <n v="9.2642199999999999"/>
    <n v="29.7973"/>
  </r>
  <r>
    <x v="4"/>
    <s v="SS06"/>
    <x v="18"/>
    <s v="SS0609"/>
    <s v="Panhiany"/>
    <x v="73"/>
    <s v="Former Military Barrack collective site"/>
    <x v="1"/>
    <x v="0"/>
    <x v="4"/>
    <m/>
    <x v="1"/>
    <s v="On-going"/>
    <n v="2418"/>
    <n v="312"/>
    <n v="1246"/>
    <n v="1172"/>
    <n v="184.977"/>
    <n v="139.035"/>
    <n v="606.91800000000001"/>
    <n v="546.46799999999996"/>
    <n v="367.53599999999994"/>
    <n v="326.43"/>
    <n v="135.64979999999997"/>
    <n v="110.98620000000001"/>
    <n v="336"/>
    <n v="48"/>
    <m/>
    <m/>
    <n v="9.2493999999999996"/>
    <n v="29.793199999999999"/>
  </r>
  <r>
    <x v="4"/>
    <s v="SS06"/>
    <x v="18"/>
    <s v="SS0609"/>
    <s v="Panhiany"/>
    <x v="74"/>
    <s v="Kalibalek collective site"/>
    <x v="1"/>
    <x v="0"/>
    <x v="4"/>
    <m/>
    <x v="1"/>
    <s v="On-going"/>
    <n v="1788"/>
    <n v="227"/>
    <n v="968"/>
    <n v="820"/>
    <n v="136.78200000000001"/>
    <n v="102.81"/>
    <n v="448.78800000000001"/>
    <n v="404.08800000000002"/>
    <n v="271.77599999999995"/>
    <n v="241.38000000000002"/>
    <n v="100.30679999999998"/>
    <n v="82.069200000000009"/>
    <n v="23"/>
    <n v="13"/>
    <m/>
    <m/>
    <n v="9.2415500000000002"/>
    <n v="29.787939999999999"/>
  </r>
  <r>
    <x v="4"/>
    <s v="SS06"/>
    <x v="18"/>
    <s v="SS0609"/>
    <s v="Bentiu"/>
    <x v="75"/>
    <m/>
    <x v="0"/>
    <x v="1"/>
    <x v="2"/>
    <m/>
    <x v="2"/>
    <s v="None"/>
    <n v="2556"/>
    <n v="426"/>
    <n v="1288.3796483647591"/>
    <n v="1267.6203516352409"/>
    <n v="195.53399999999999"/>
    <n v="146.97"/>
    <n v="641.55600000000004"/>
    <n v="577.65600000000006"/>
    <n v="388.51199999999994"/>
    <n v="345.06"/>
    <n v="143.39159999999998"/>
    <n v="117.32040000000001"/>
    <m/>
    <m/>
    <m/>
    <m/>
    <n v="9.24071"/>
    <n v="29.792190000000002"/>
  </r>
  <r>
    <x v="4"/>
    <s v="SS06"/>
    <x v="18"/>
    <s v="SS0609"/>
    <s v="Rubkona"/>
    <x v="76"/>
    <m/>
    <x v="0"/>
    <x v="1"/>
    <x v="2"/>
    <m/>
    <x v="2"/>
    <s v="None"/>
    <n v="234"/>
    <n v="39"/>
    <n v="117.95024949818216"/>
    <n v="116.04975050181783"/>
    <n v="17.901"/>
    <n v="13.455"/>
    <n v="58.734000000000002"/>
    <n v="52.884"/>
    <n v="35.567999999999991"/>
    <n v="31.590000000000003"/>
    <n v="13.127399999999998"/>
    <n v="10.740600000000001"/>
    <m/>
    <m/>
    <m/>
    <m/>
    <n v="9.2986900000000006"/>
    <n v="29.79288"/>
  </r>
  <r>
    <x v="4"/>
    <s v="SS06"/>
    <x v="18"/>
    <s v="SS0609"/>
    <s v="Budaang"/>
    <x v="77"/>
    <m/>
    <x v="2"/>
    <x v="0"/>
    <x v="4"/>
    <m/>
    <x v="0"/>
    <s v="On-going"/>
    <n v="10030"/>
    <n v="1671.6666666666667"/>
    <n v="5620"/>
    <n v="4410"/>
    <n v="767.29499999999996"/>
    <n v="576.72500000000002"/>
    <n v="2517.5300000000002"/>
    <n v="2266.7800000000002"/>
    <n v="1524.5599999999997"/>
    <n v="1354.0500000000002"/>
    <n v="562.68299999999988"/>
    <n v="460.37700000000001"/>
    <m/>
    <m/>
    <m/>
    <m/>
    <n v="5.3954029999999999"/>
    <n v="27.300146900000001"/>
  </r>
  <r>
    <x v="4"/>
    <s v="SS06"/>
    <x v="18"/>
    <s v="SS0609"/>
    <s v="Panhiany"/>
    <x v="78"/>
    <m/>
    <x v="2"/>
    <x v="0"/>
    <x v="4"/>
    <m/>
    <x v="1"/>
    <s v="On-going"/>
    <n v="21113"/>
    <n v="3029"/>
    <n v="10692"/>
    <n v="10421"/>
    <n v="1615.1444999999999"/>
    <n v="1213.9974999999999"/>
    <n v="5299.3630000000003"/>
    <n v="4771.5380000000005"/>
    <n v="3209.1759999999995"/>
    <n v="2850.2550000000001"/>
    <n v="1184.4392999999998"/>
    <n v="969.08670000000006"/>
    <n v="90"/>
    <n v="15"/>
    <m/>
    <m/>
    <n v="9.2708700000000004"/>
    <n v="29.808019999999999"/>
  </r>
  <r>
    <x v="4"/>
    <s v="SS06"/>
    <x v="18"/>
    <s v="SS0609"/>
    <s v="Panhiany"/>
    <x v="79"/>
    <m/>
    <x v="2"/>
    <x v="0"/>
    <x v="4"/>
    <m/>
    <x v="1"/>
    <s v="On-going"/>
    <n v="17722"/>
    <n v="2483"/>
    <n v="8701"/>
    <n v="9021"/>
    <n v="1355.7329999999999"/>
    <n v="1019.0150000000001"/>
    <n v="4448.2219999999998"/>
    <n v="4005.172"/>
    <n v="2693.7439999999992"/>
    <n v="2392.4700000000003"/>
    <n v="994.20419999999979"/>
    <n v="813.4398000000001"/>
    <n v="546"/>
    <n v="78"/>
    <m/>
    <m/>
    <n v="9.2533799999999999"/>
    <n v="29.796600000000002"/>
  </r>
  <r>
    <x v="4"/>
    <s v="SS06"/>
    <x v="18"/>
    <s v="SS0609"/>
    <s v="Panhiany"/>
    <x v="80"/>
    <m/>
    <x v="2"/>
    <x v="0"/>
    <x v="4"/>
    <m/>
    <x v="1"/>
    <s v="On-going"/>
    <n v="13266"/>
    <n v="1782"/>
    <n v="7026"/>
    <n v="6240"/>
    <n v="1014.8489999999999"/>
    <n v="762.79500000000007"/>
    <n v="3329.7660000000001"/>
    <n v="2998.116"/>
    <n v="2016.4319999999996"/>
    <n v="1790.91"/>
    <n v="744.22259999999983"/>
    <n v="608.90940000000001"/>
    <n v="325"/>
    <n v="43"/>
    <m/>
    <m/>
    <n v="9.2337299999999995"/>
    <n v="29.77946"/>
  </r>
  <r>
    <x v="4"/>
    <s v="SS06"/>
    <x v="18"/>
    <s v="SS0609"/>
    <s v="Panhiany"/>
    <x v="81"/>
    <s v="Suk Saba collective site"/>
    <x v="1"/>
    <x v="0"/>
    <x v="4"/>
    <m/>
    <x v="1"/>
    <s v="On-going"/>
    <n v="1553"/>
    <n v="202"/>
    <n v="823"/>
    <n v="730"/>
    <n v="118.8045"/>
    <n v="89.297499999999999"/>
    <n v="389.803"/>
    <n v="350.97800000000001"/>
    <n v="236.05599999999995"/>
    <n v="209.655"/>
    <n v="87.123299999999986"/>
    <n v="71.282700000000006"/>
    <n v="375"/>
    <n v="75"/>
    <m/>
    <m/>
    <n v="9.2380399999999998"/>
    <n v="29.7973"/>
  </r>
  <r>
    <x v="4"/>
    <s v="SS06"/>
    <x v="18"/>
    <s v="SS0609"/>
    <s v="Panhiany"/>
    <x v="82"/>
    <s v="Suk Shaabi collective site"/>
    <x v="1"/>
    <x v="0"/>
    <x v="4"/>
    <m/>
    <x v="1"/>
    <s v="On-going"/>
    <n v="621"/>
    <n v="81"/>
    <n v="315"/>
    <n v="306"/>
    <n v="47.506500000000003"/>
    <n v="35.707500000000003"/>
    <n v="155.87100000000001"/>
    <n v="140.346"/>
    <n v="94.391999999999982"/>
    <n v="83.835000000000008"/>
    <n v="34.838099999999997"/>
    <n v="28.503900000000002"/>
    <n v="21"/>
    <n v="5"/>
    <m/>
    <m/>
    <n v="9.2642199999999999"/>
    <n v="29.804390000000001"/>
  </r>
  <r>
    <x v="4"/>
    <s v="SS06"/>
    <x v="18"/>
    <s v="SS0609"/>
    <s v="Panhiany"/>
    <x v="83"/>
    <s v="Suk Sita collective site"/>
    <x v="1"/>
    <x v="0"/>
    <x v="4"/>
    <m/>
    <x v="1"/>
    <s v="On-going"/>
    <n v="1553"/>
    <n v="202"/>
    <n v="823"/>
    <n v="730"/>
    <n v="118.8045"/>
    <n v="89.297499999999999"/>
    <n v="389.803"/>
    <n v="350.97800000000001"/>
    <n v="236.05599999999995"/>
    <n v="209.655"/>
    <n v="87.123299999999986"/>
    <n v="71.282700000000006"/>
    <n v="375"/>
    <n v="75"/>
    <m/>
    <m/>
    <n v="9.2932000000000006"/>
    <n v="29.788979999999999"/>
  </r>
  <r>
    <x v="5"/>
    <s v="SS07"/>
    <x v="19"/>
    <s v="SS0701"/>
    <s v="Gel Achiel"/>
    <x v="84"/>
    <m/>
    <x v="0"/>
    <x v="1"/>
    <x v="2"/>
    <m/>
    <x v="2"/>
    <s v="None"/>
    <n v="592"/>
    <n v="98"/>
    <n v="298.40405001249502"/>
    <n v="293.59594998750492"/>
    <n v="60.975999999999999"/>
    <n v="50.911999999999999"/>
    <n v="113.66399999999999"/>
    <n v="97.088000000000008"/>
    <n v="73.408000000000001"/>
    <n v="103.008"/>
    <n v="29.6"/>
    <n v="63.344000000000001"/>
    <m/>
    <m/>
    <m/>
    <m/>
    <n v="9.09"/>
    <n v="32.4"/>
  </r>
  <r>
    <x v="5"/>
    <s v="SS07"/>
    <x v="20"/>
    <s v="SS0702"/>
    <s v="Dethwok"/>
    <x v="85"/>
    <m/>
    <x v="0"/>
    <x v="1"/>
    <x v="2"/>
    <m/>
    <x v="2"/>
    <s v="None"/>
    <n v="8137"/>
    <n v="1627"/>
    <n v="4101.5435049859325"/>
    <n v="4035.4564950140666"/>
    <n v="960.16599999999994"/>
    <n v="685.1354"/>
    <n v="1419.9064999999998"/>
    <n v="1432.1119999999999"/>
    <n v="1456.5230000000001"/>
    <n v="1700.633"/>
    <n v="179.01399999999998"/>
    <n v="303.51010000000002"/>
    <m/>
    <m/>
    <m/>
    <m/>
    <n v="10.126810000000001"/>
    <n v="32.093220000000002"/>
  </r>
  <r>
    <x v="5"/>
    <s v="SS07"/>
    <x v="20"/>
    <s v="SS0702"/>
    <s v="Kodok Town"/>
    <x v="86"/>
    <m/>
    <x v="1"/>
    <x v="0"/>
    <x v="4"/>
    <m/>
    <x v="0"/>
    <s v="On-going"/>
    <n v="21208"/>
    <n v="3272"/>
    <n v="10859"/>
    <n v="10349"/>
    <n v="2502.5439999999999"/>
    <n v="1785.7136"/>
    <n v="3700.7959999999998"/>
    <n v="3732.6079999999997"/>
    <n v="3796.2320000000004"/>
    <n v="4432.4719999999998"/>
    <n v="466.57599999999996"/>
    <n v="791.05840000000001"/>
    <n v="5999"/>
    <n v="976"/>
    <m/>
    <m/>
    <n v="9.8874999999999993"/>
    <n v="32.108330000000002"/>
  </r>
  <r>
    <x v="5"/>
    <s v="SS07"/>
    <x v="21"/>
    <s v="SS0704"/>
    <s v="Nasir"/>
    <x v="87"/>
    <s v="Nasir"/>
    <x v="0"/>
    <x v="0"/>
    <x v="3"/>
    <m/>
    <x v="0"/>
    <s v="On-going"/>
    <n v="12381"/>
    <n v="2063"/>
    <n v="5332"/>
    <n v="7049"/>
    <n v="995.43240000000003"/>
    <n v="1051.1469"/>
    <n v="2525.7239999999997"/>
    <n v="2569.0574999999999"/>
    <n v="2340.0089999999996"/>
    <n v="2117.1510000000003"/>
    <n v="328.09650000000005"/>
    <n v="454.38270000000006"/>
    <m/>
    <m/>
    <m/>
    <m/>
    <n v="8.6243999999999996"/>
    <n v="33.058399999999999"/>
  </r>
  <r>
    <x v="5"/>
    <s v="SS07"/>
    <x v="22"/>
    <s v="SS0705"/>
    <s v="Buny"/>
    <x v="88"/>
    <m/>
    <x v="0"/>
    <x v="1"/>
    <x v="2"/>
    <m/>
    <x v="2"/>
    <s v="None"/>
    <n v="3797"/>
    <n v="748"/>
    <n v="1913.9192194213576"/>
    <n v="1883.0807805786421"/>
    <n v="531.58000000000004"/>
    <n v="372.48570000000001"/>
    <n v="676.24570000000006"/>
    <n v="489.81299999999999"/>
    <n v="694.851"/>
    <n v="729.024"/>
    <n v="119.22579999999999"/>
    <n v="183.7748"/>
    <m/>
    <m/>
    <m/>
    <m/>
    <n v="9.9704999999999995"/>
    <n v="33.573999999999998"/>
  </r>
  <r>
    <x v="5"/>
    <s v="SS07"/>
    <x v="22"/>
    <s v="SS0705"/>
    <s v="Jinkuata"/>
    <x v="89"/>
    <m/>
    <x v="0"/>
    <x v="1"/>
    <x v="2"/>
    <m/>
    <x v="2"/>
    <s v="None"/>
    <n v="1196"/>
    <n v="217"/>
    <n v="602.85683076848659"/>
    <n v="593.1431692315133"/>
    <n v="167.44000000000003"/>
    <n v="117.3276"/>
    <n v="213.0076"/>
    <n v="154.28399999999999"/>
    <n v="218.86799999999999"/>
    <n v="229.63200000000001"/>
    <n v="37.554399999999994"/>
    <n v="57.886399999999995"/>
    <m/>
    <m/>
    <m/>
    <m/>
    <n v="9.9402299999999997"/>
    <n v="33.516309999999997"/>
  </r>
  <r>
    <x v="5"/>
    <s v="SS07"/>
    <x v="22"/>
    <s v="SS0705"/>
    <s v="Jinkuata"/>
    <x v="90"/>
    <m/>
    <x v="0"/>
    <x v="1"/>
    <x v="2"/>
    <m/>
    <x v="2"/>
    <s v="None"/>
    <n v="781"/>
    <n v="130"/>
    <n v="393.67155922256524"/>
    <n v="387.32844077743471"/>
    <n v="109.34"/>
    <n v="76.616100000000003"/>
    <n v="139.09610000000001"/>
    <n v="100.74900000000001"/>
    <n v="142.923"/>
    <n v="149.952"/>
    <n v="24.523399999999999"/>
    <n v="37.800399999999996"/>
    <m/>
    <m/>
    <m/>
    <m/>
    <n v="10.08259"/>
    <n v="33.549550000000004"/>
  </r>
  <r>
    <x v="5"/>
    <s v="SS07"/>
    <x v="23"/>
    <s v="SS0707"/>
    <s v="Malakal South"/>
    <x v="91"/>
    <m/>
    <x v="1"/>
    <x v="0"/>
    <x v="4"/>
    <m/>
    <x v="1"/>
    <s v="On-going"/>
    <n v="5379"/>
    <n v="889"/>
    <n v="2695.3748945042944"/>
    <n v="2683.6251054957056"/>
    <n v="554.03699999999992"/>
    <n v="517.99770000000001"/>
    <n v="564.79499999999996"/>
    <n v="597.06899999999996"/>
    <n v="1444.2615000000001"/>
    <n v="1323.2339999999999"/>
    <n v="190.41660000000002"/>
    <n v="187.1892"/>
    <m/>
    <m/>
    <m/>
    <m/>
    <n v="9.5061"/>
    <n v="31.665769999999998"/>
  </r>
  <r>
    <x v="5"/>
    <s v="SS07"/>
    <x v="23"/>
    <s v="SS0707"/>
    <s v="Malakal Centre"/>
    <x v="92"/>
    <m/>
    <x v="0"/>
    <x v="0"/>
    <x v="4"/>
    <m/>
    <x v="1"/>
    <s v="On-going"/>
    <n v="3465"/>
    <n v="722"/>
    <n v="1746.5710021846205"/>
    <n v="1718.4289978153793"/>
    <n v="356.89499999999998"/>
    <n v="333.67949999999996"/>
    <n v="363.82499999999999"/>
    <n v="384.61500000000001"/>
    <n v="930.35250000000008"/>
    <n v="852.39"/>
    <n v="122.661"/>
    <n v="120.58199999999999"/>
    <m/>
    <m/>
    <m/>
    <m/>
    <n v="9.5371600000000001"/>
    <n v="31.654910000000001"/>
  </r>
  <r>
    <x v="5"/>
    <s v="SS07"/>
    <x v="23"/>
    <s v="SS0707"/>
    <s v="Northern Malakal"/>
    <x v="93"/>
    <m/>
    <x v="2"/>
    <x v="0"/>
    <x v="4"/>
    <s v="IOM (Site maintenance)"/>
    <x v="1"/>
    <s v="On-going"/>
    <n v="40286"/>
    <n v="7052"/>
    <n v="20187"/>
    <n v="20099"/>
    <n v="4149.4579999999996"/>
    <n v="3879.5418"/>
    <n v="4230.03"/>
    <n v="4471.7460000000001"/>
    <n v="10816.791000000001"/>
    <n v="9910.3559999999998"/>
    <n v="1426.1243999999999"/>
    <n v="1401.9527999999998"/>
    <n v="2378"/>
    <n v="394"/>
    <m/>
    <m/>
    <n v="9.5736100000000004"/>
    <n v="31.678190000000001"/>
  </r>
  <r>
    <x v="5"/>
    <s v="SS07"/>
    <x v="23"/>
    <s v="SS0707"/>
    <s v="Malakal South"/>
    <x v="94"/>
    <m/>
    <x v="0"/>
    <x v="0"/>
    <x v="4"/>
    <m/>
    <x v="1"/>
    <s v="On-going"/>
    <n v="942"/>
    <n v="142"/>
    <n v="474.82536336447691"/>
    <n v="467.17463663552303"/>
    <n v="97.025999999999996"/>
    <n v="90.71459999999999"/>
    <n v="98.91"/>
    <n v="104.562"/>
    <n v="252.92700000000002"/>
    <n v="231.732"/>
    <n v="33.346800000000002"/>
    <n v="32.781599999999997"/>
    <m/>
    <m/>
    <m/>
    <m/>
    <n v="9.4806699999999999"/>
    <n v="31.656199999999998"/>
  </r>
  <r>
    <x v="5"/>
    <s v="SS07"/>
    <x v="24"/>
    <s v="SS0709"/>
    <s v="Melut"/>
    <x v="95"/>
    <m/>
    <x v="0"/>
    <x v="1"/>
    <x v="2"/>
    <m/>
    <x v="2"/>
    <s v="None"/>
    <n v="10012"/>
    <n v="1787"/>
    <n v="5046.657683657264"/>
    <n v="4965.3423163427351"/>
    <n v="333.39960000000002"/>
    <n v="303.36360000000002"/>
    <n v="1074.2876000000001"/>
    <n v="661.79320000000007"/>
    <n v="2943.5279999999998"/>
    <n v="1952.3400000000001"/>
    <n v="1471.7640000000001"/>
    <n v="1271.5240000000001"/>
    <m/>
    <m/>
    <m/>
    <m/>
    <n v="10.434749999999999"/>
    <n v="32.246969999999997"/>
  </r>
  <r>
    <x v="5"/>
    <s v="SS07"/>
    <x v="24"/>
    <s v="SS0709"/>
    <s v="Melut"/>
    <x v="96"/>
    <m/>
    <x v="0"/>
    <x v="1"/>
    <x v="2"/>
    <m/>
    <x v="2"/>
    <s v="None"/>
    <n v="9875"/>
    <n v="1763"/>
    <n v="4977.6013410023452"/>
    <n v="4897.3986589976539"/>
    <n v="328.83750000000003"/>
    <n v="299.21249999999998"/>
    <n v="1059.5875000000001"/>
    <n v="652.73750000000007"/>
    <n v="2903.25"/>
    <n v="1925.625"/>
    <n v="1451.6250000000002"/>
    <n v="1254.125"/>
    <m/>
    <m/>
    <m/>
    <m/>
    <n v="10.44407"/>
    <n v="32.21602"/>
  </r>
  <r>
    <x v="5"/>
    <s v="SS07"/>
    <x v="24"/>
    <s v="SS0709"/>
    <s v="Galdora"/>
    <x v="97"/>
    <m/>
    <x v="0"/>
    <x v="1"/>
    <x v="2"/>
    <m/>
    <x v="2"/>
    <s v="None"/>
    <n v="4387"/>
    <n v="798"/>
    <n v="2211.3151476432699"/>
    <n v="2175.6848523567301"/>
    <n v="146.08710000000002"/>
    <n v="132.92609999999999"/>
    <n v="470.72510000000005"/>
    <n v="289.98070000000001"/>
    <n v="1289.778"/>
    <n v="855.46500000000003"/>
    <n v="644.88900000000012"/>
    <n v="557.149"/>
    <m/>
    <m/>
    <m/>
    <m/>
    <n v="10.2728"/>
    <n v="32.459200000000003"/>
  </r>
  <r>
    <x v="5"/>
    <s v="SS07"/>
    <x v="24"/>
    <s v="SS0709"/>
    <s v="Paloch"/>
    <x v="98"/>
    <m/>
    <x v="0"/>
    <x v="1"/>
    <x v="2"/>
    <m/>
    <x v="2"/>
    <s v="None"/>
    <n v="2248"/>
    <n v="368"/>
    <n v="1133.128892615015"/>
    <n v="1114.871107384985"/>
    <n v="74.858400000000003"/>
    <n v="68.114400000000003"/>
    <n v="241.21040000000002"/>
    <n v="148.59280000000001"/>
    <n v="660.91199999999992"/>
    <n v="438.36"/>
    <n v="330.45600000000002"/>
    <n v="285.49599999999998"/>
    <m/>
    <m/>
    <m/>
    <m/>
    <n v="10.423"/>
    <n v="32.578000000000003"/>
  </r>
  <r>
    <x v="5"/>
    <s v="SS07"/>
    <x v="25"/>
    <s v="SS0710"/>
    <s v="Panyiduay"/>
    <x v="99"/>
    <m/>
    <x v="0"/>
    <x v="1"/>
    <x v="2"/>
    <m/>
    <x v="2"/>
    <s v="None"/>
    <n v="1984"/>
    <n v="363"/>
    <n v="1000.0568162580915"/>
    <n v="983.94318374190834"/>
    <n v="190.66240000000002"/>
    <n v="159.91040000000001"/>
    <n v="450.36799999999994"/>
    <n v="357.12"/>
    <n v="340.85120000000001"/>
    <n v="345.21599999999995"/>
    <n v="69.44"/>
    <n v="70.431999999999988"/>
    <m/>
    <m/>
    <m/>
    <m/>
    <n v="9.407"/>
    <n v="31.55"/>
  </r>
  <r>
    <x v="5"/>
    <s v="SS07"/>
    <x v="26"/>
    <s v="SS0712"/>
    <s v="Ulang"/>
    <x v="100"/>
    <s v="Ulang center"/>
    <x v="0"/>
    <x v="0"/>
    <x v="3"/>
    <m/>
    <x v="0"/>
    <s v="On-going"/>
    <n v="18966"/>
    <n v="3161"/>
    <n v="8562"/>
    <n v="10404"/>
    <n v="1733.4923999999999"/>
    <n v="1725.9059999999999"/>
    <n v="3679.404"/>
    <n v="3459.3984"/>
    <n v="3622.5059999999994"/>
    <n v="3186.288"/>
    <n v="677.08619999999996"/>
    <n v="881.91899999999998"/>
    <m/>
    <m/>
    <m/>
    <m/>
    <m/>
    <m/>
  </r>
  <r>
    <x v="6"/>
    <s v="SS08"/>
    <x v="27"/>
    <s v="SS0802"/>
    <s v="Akon"/>
    <x v="101"/>
    <m/>
    <x v="0"/>
    <x v="1"/>
    <x v="2"/>
    <m/>
    <x v="2"/>
    <s v="None"/>
    <n v="1002"/>
    <n v="413"/>
    <n v="505.06901708195954"/>
    <n v="496.9309829180404"/>
    <n v="81.362399999999994"/>
    <n v="79.959599999999995"/>
    <n v="212.82480000000001"/>
    <n v="195.39000000000001"/>
    <n v="210.42"/>
    <n v="153.30599999999998"/>
    <n v="46.192199999999993"/>
    <n v="22.544999999999998"/>
    <m/>
    <m/>
    <m/>
    <m/>
    <n v="7.4144199999999998"/>
    <n v="31.50189"/>
  </r>
  <r>
    <x v="6"/>
    <s v="SS08"/>
    <x v="27"/>
    <s v="SS0802"/>
    <s v="Gogrial"/>
    <x v="102"/>
    <m/>
    <x v="0"/>
    <x v="1"/>
    <x v="2"/>
    <m/>
    <x v="2"/>
    <s v="None"/>
    <n v="984"/>
    <n v="193"/>
    <n v="495.99592096671472"/>
    <n v="488.00407903328522"/>
    <n v="79.90079999999999"/>
    <n v="78.523200000000003"/>
    <n v="209.0016"/>
    <n v="191.88"/>
    <n v="206.64"/>
    <n v="150.55199999999999"/>
    <n v="45.362399999999994"/>
    <n v="22.14"/>
    <m/>
    <m/>
    <m/>
    <m/>
    <n v="8.8981999999999992"/>
    <n v="27.971299999999999"/>
  </r>
  <r>
    <x v="6"/>
    <s v="SS08"/>
    <x v="27"/>
    <s v="SS0802"/>
    <s v="Alek West"/>
    <x v="103"/>
    <m/>
    <x v="0"/>
    <x v="1"/>
    <x v="2"/>
    <m/>
    <x v="2"/>
    <s v="None"/>
    <n v="103"/>
    <n v="49"/>
    <n v="51.918272215011804"/>
    <n v="51.081727784988189"/>
    <n v="8.3635999999999999"/>
    <n v="8.2194000000000003"/>
    <n v="21.877200000000002"/>
    <n v="20.085000000000001"/>
    <n v="21.63"/>
    <n v="15.759"/>
    <n v="4.7482999999999995"/>
    <n v="2.3174999999999999"/>
    <m/>
    <m/>
    <m/>
    <m/>
    <n v="8.5336999999999996"/>
    <n v="28.0992"/>
  </r>
  <r>
    <x v="6"/>
    <s v="SS08"/>
    <x v="28"/>
    <s v="SS0803"/>
    <s v="Paweng"/>
    <x v="104"/>
    <m/>
    <x v="0"/>
    <x v="1"/>
    <x v="2"/>
    <m/>
    <x v="2"/>
    <s v="None"/>
    <n v="192"/>
    <n v="37"/>
    <n v="96.779691895944339"/>
    <n v="95.220308104055647"/>
    <n v="14.553600000000001"/>
    <n v="16.108800000000002"/>
    <n v="34.751999999999995"/>
    <n v="33.215999999999994"/>
    <n v="35.328000000000003"/>
    <n v="35.328000000000003"/>
    <n v="9.4271999999999991"/>
    <n v="13.2864"/>
    <m/>
    <m/>
    <m/>
    <m/>
    <n v="8.1199999999999992"/>
    <n v="29.448"/>
  </r>
  <r>
    <x v="6"/>
    <s v="SS08"/>
    <x v="29"/>
    <s v="SS0804"/>
    <s v="Awul"/>
    <x v="105"/>
    <m/>
    <x v="0"/>
    <x v="1"/>
    <x v="2"/>
    <m/>
    <x v="2"/>
    <s v="None"/>
    <n v="675"/>
    <n v="135"/>
    <n v="340.2411043216793"/>
    <n v="334.75889567832064"/>
    <n v="47.047499999999999"/>
    <n v="55.6875"/>
    <n v="124.875"/>
    <n v="133.98750000000001"/>
    <n v="141.07500000000002"/>
    <n v="124.875"/>
    <n v="34.695"/>
    <n v="12.7575"/>
    <m/>
    <m/>
    <m/>
    <m/>
    <n v="8.1859999999999999"/>
    <n v="28.736999999999998"/>
  </r>
  <r>
    <x v="6"/>
    <s v="SS08"/>
    <x v="30"/>
    <s v="SS0805"/>
    <s v="Tonj"/>
    <x v="106"/>
    <m/>
    <x v="0"/>
    <x v="1"/>
    <x v="2"/>
    <m/>
    <x v="2"/>
    <s v="None"/>
    <n v="388"/>
    <n v="76"/>
    <n v="195.57562737305417"/>
    <n v="192.4243726269458"/>
    <n v="32.591999999999999"/>
    <n v="23.085999999999999"/>
    <n v="78.763999999999996"/>
    <n v="84.971999999999994"/>
    <n v="67.123999999999995"/>
    <n v="74.0304"/>
    <n v="11.989199999999999"/>
    <n v="15.442400000000001"/>
    <m/>
    <m/>
    <m/>
    <m/>
    <n v="7.1780600000000003"/>
    <n v="28.852789999999999"/>
  </r>
  <r>
    <x v="6"/>
    <s v="SS08"/>
    <x v="30"/>
    <s v="SS0805"/>
    <s v="Tonj"/>
    <x v="107"/>
    <m/>
    <x v="0"/>
    <x v="1"/>
    <x v="2"/>
    <m/>
    <x v="2"/>
    <s v="None"/>
    <n v="1221"/>
    <n v="218"/>
    <n v="615.45835315077102"/>
    <n v="605.54164684922887"/>
    <n v="102.56400000000001"/>
    <n v="72.649500000000003"/>
    <n v="247.86299999999997"/>
    <n v="267.399"/>
    <n v="211.23299999999998"/>
    <n v="232.96680000000001"/>
    <n v="37.728899999999996"/>
    <n v="48.595800000000004"/>
    <m/>
    <m/>
    <m/>
    <m/>
    <n v="7.22736"/>
    <n v="28.619509999999998"/>
  </r>
  <r>
    <x v="6"/>
    <s v="SS08"/>
    <x v="31"/>
    <s v="SS0806"/>
    <s v="Wunrok"/>
    <x v="108"/>
    <s v="Wunrok (Abein Dau)"/>
    <x v="0"/>
    <x v="0"/>
    <x v="5"/>
    <m/>
    <x v="3"/>
    <s v="On-going"/>
    <n v="5795"/>
    <n v="1159"/>
    <n v="2028"/>
    <n v="3767"/>
    <n v="504.74449999999996"/>
    <n v="631.65499999999997"/>
    <n v="1145.6714999999999"/>
    <n v="1141.615"/>
    <n v="973.56"/>
    <n v="1130.0250000000001"/>
    <n v="125.17199999999998"/>
    <n v="142.55699999999999"/>
    <m/>
    <m/>
    <m/>
    <m/>
    <n v="8.9994300000000003"/>
    <n v="28.336089999999999"/>
  </r>
  <r>
    <x v="6"/>
    <s v="SS08"/>
    <x v="31"/>
    <s v="SS0806"/>
    <s v="Aweng"/>
    <x v="109"/>
    <s v="Aweng IDP site"/>
    <x v="0"/>
    <x v="0"/>
    <x v="5"/>
    <m/>
    <x v="3"/>
    <s v="On-going"/>
    <n v="3585"/>
    <n v="717"/>
    <n v="1255"/>
    <n v="2330"/>
    <n v="312.25349999999997"/>
    <n v="390.76499999999999"/>
    <n v="708.75450000000001"/>
    <n v="706.245"/>
    <n v="602.28"/>
    <n v="699.07500000000005"/>
    <n v="77.435999999999993"/>
    <n v="88.191000000000003"/>
    <n v="68"/>
    <n v="24"/>
    <m/>
    <m/>
    <n v="9.1932899999999993"/>
    <n v="28.94014"/>
  </r>
  <r>
    <x v="6"/>
    <s v="SS08"/>
    <x v="31"/>
    <s v="SS0806"/>
    <s v="Wunrok"/>
    <x v="110"/>
    <m/>
    <x v="0"/>
    <x v="1"/>
    <x v="2"/>
    <m/>
    <x v="2"/>
    <s v="None"/>
    <n v="1768"/>
    <n v="340"/>
    <n v="891.17966287515412"/>
    <n v="876.82033712484576"/>
    <n v="153.99279999999999"/>
    <n v="192.71199999999999"/>
    <n v="349.53359999999998"/>
    <n v="348.29599999999999"/>
    <n v="297.02399999999994"/>
    <n v="344.76"/>
    <n v="38.188799999999993"/>
    <n v="43.492800000000003"/>
    <m/>
    <m/>
    <m/>
    <m/>
    <n v="9.1654699999999991"/>
    <n v="28.32592"/>
  </r>
  <r>
    <x v="6"/>
    <s v="SS08"/>
    <x v="31"/>
    <s v="SS0806"/>
    <s v="Turalei"/>
    <x v="111"/>
    <s v="Majak Aher IDP site"/>
    <x v="0"/>
    <x v="0"/>
    <x v="5"/>
    <m/>
    <x v="3"/>
    <s v="On-going"/>
    <n v="9000"/>
    <n v="1800"/>
    <n v="3150"/>
    <n v="5850"/>
    <n v="783.9"/>
    <n v="981"/>
    <n v="1779.3"/>
    <n v="1773"/>
    <n v="1511.9999999999998"/>
    <n v="1755"/>
    <n v="194.39999999999998"/>
    <n v="221.4"/>
    <n v="87"/>
    <n v="29"/>
    <m/>
    <m/>
    <n v="9.0714299999999994"/>
    <n v="28.41011"/>
  </r>
  <r>
    <x v="6"/>
    <s v="SS08"/>
    <x v="31"/>
    <s v="SS0806"/>
    <s v="Aweng"/>
    <x v="112"/>
    <m/>
    <x v="0"/>
    <x v="0"/>
    <x v="5"/>
    <m/>
    <x v="3"/>
    <s v="On-going"/>
    <n v="5415"/>
    <n v="1083"/>
    <n v="1895"/>
    <n v="3520"/>
    <n v="471.6465"/>
    <n v="590.23500000000001"/>
    <n v="1070.5454999999999"/>
    <n v="1066.7550000000001"/>
    <n v="909.71999999999991"/>
    <n v="1055.925"/>
    <n v="116.96399999999998"/>
    <n v="133.209"/>
    <n v="91"/>
    <n v="27"/>
    <m/>
    <m/>
    <n v="9.2010000000000005"/>
    <n v="28.589960000000001"/>
  </r>
  <r>
    <x v="6"/>
    <s v="SS08"/>
    <x v="31"/>
    <s v="SS0806"/>
    <s v="Ajak Kuac"/>
    <x v="113"/>
    <m/>
    <x v="0"/>
    <x v="1"/>
    <x v="2"/>
    <m/>
    <x v="2"/>
    <s v="None"/>
    <n v="3798"/>
    <n v="870"/>
    <n v="1914.423280316649"/>
    <n v="1883.5767196833508"/>
    <n v="330.80579999999998"/>
    <n v="413.98199999999997"/>
    <n v="750.8646"/>
    <n v="748.20600000000002"/>
    <n v="638.06399999999996"/>
    <n v="740.61"/>
    <n v="82.036799999999985"/>
    <n v="93.430800000000005"/>
    <m/>
    <m/>
    <m/>
    <m/>
    <n v="9.3207000000000004"/>
    <n v="28.636199999999999"/>
  </r>
  <r>
    <x v="6"/>
    <s v="SS08"/>
    <x v="31"/>
    <s v="SS0806"/>
    <s v="Wunrok"/>
    <x v="114"/>
    <s v="Mayen Abun IDP site"/>
    <x v="0"/>
    <x v="0"/>
    <x v="5"/>
    <m/>
    <x v="3"/>
    <s v="On-going"/>
    <n v="15095"/>
    <n v="3019"/>
    <n v="5283"/>
    <n v="9812"/>
    <n v="1314.7745"/>
    <n v="1645.355"/>
    <n v="2984.2814999999996"/>
    <n v="2973.7150000000001"/>
    <n v="2535.9599999999996"/>
    <n v="2943.5250000000001"/>
    <n v="326.05199999999996"/>
    <n v="371.33699999999999"/>
    <n v="58"/>
    <n v="18"/>
    <m/>
    <m/>
    <n v="9.1207799999999999"/>
    <n v="28.360890000000001"/>
  </r>
  <r>
    <x v="6"/>
    <s v="SS08"/>
    <x v="31"/>
    <s v="SS0806"/>
    <s v="Turalei"/>
    <x v="115"/>
    <s v="Nyindeng Ayuel IDP site"/>
    <x v="0"/>
    <x v="0"/>
    <x v="5"/>
    <m/>
    <x v="3"/>
    <s v="On-going"/>
    <n v="26660"/>
    <n v="5332"/>
    <n v="17329"/>
    <n v="9331"/>
    <n v="2322.0859999999998"/>
    <n v="2905.94"/>
    <n v="5270.6819999999998"/>
    <n v="5252.02"/>
    <n v="4478.8799999999992"/>
    <n v="5198.7"/>
    <n v="575.85599999999999"/>
    <n v="655.83600000000001"/>
    <n v="63"/>
    <n v="21"/>
    <m/>
    <m/>
    <n v="8.9994300000000003"/>
    <n v="28.336089999999999"/>
  </r>
  <r>
    <x v="6"/>
    <s v="SS08"/>
    <x v="31"/>
    <s v="SS0806"/>
    <s v="Aweng"/>
    <x v="116"/>
    <m/>
    <x v="0"/>
    <x v="1"/>
    <x v="2"/>
    <m/>
    <x v="2"/>
    <s v="None"/>
    <n v="2831"/>
    <n v="555"/>
    <n v="1426.9963945698876"/>
    <n v="1404.0036054301122"/>
    <n v="246.58009999999999"/>
    <n v="308.57900000000001"/>
    <n v="559.68869999999993"/>
    <n v="557.70699999999999"/>
    <n v="475.60799999999995"/>
    <n v="552.04500000000007"/>
    <n v="61.149599999999992"/>
    <n v="69.642600000000002"/>
    <m/>
    <m/>
    <m/>
    <m/>
    <n v="9.08"/>
    <n v="28.56"/>
  </r>
  <r>
    <x v="6"/>
    <s v="SS08"/>
    <x v="31"/>
    <s v="SS0806"/>
    <s v="Turalei"/>
    <x v="117"/>
    <m/>
    <x v="0"/>
    <x v="1"/>
    <x v="2"/>
    <m/>
    <x v="2"/>
    <s v="None"/>
    <n v="196"/>
    <n v="35"/>
    <n v="98.79593547710985"/>
    <n v="97.20406452289015"/>
    <n v="17.0716"/>
    <n v="21.364000000000001"/>
    <n v="38.749199999999995"/>
    <n v="38.612000000000002"/>
    <n v="32.927999999999997"/>
    <n v="38.22"/>
    <n v="4.2335999999999991"/>
    <n v="4.8216000000000001"/>
    <m/>
    <m/>
    <m/>
    <m/>
    <n v="9.0905299999999993"/>
    <n v="28.432169999999999"/>
  </r>
  <r>
    <x v="6"/>
    <s v="SS08"/>
    <x v="31"/>
    <s v="SS0806"/>
    <s v="Akoc"/>
    <x v="118"/>
    <m/>
    <x v="0"/>
    <x v="1"/>
    <x v="2"/>
    <m/>
    <x v="2"/>
    <s v="None"/>
    <n v="1347"/>
    <n v="719"/>
    <n v="678.97002595748449"/>
    <n v="668.02997404251539"/>
    <n v="117.3237"/>
    <n v="146.82300000000001"/>
    <n v="266.30189999999999"/>
    <n v="265.35900000000004"/>
    <n v="226.29599999999996"/>
    <n v="262.66500000000002"/>
    <n v="29.095199999999998"/>
    <n v="33.136200000000002"/>
    <m/>
    <m/>
    <m/>
    <m/>
    <n v="9.2178299999999993"/>
    <n v="28.047550000000001"/>
  </r>
  <r>
    <x v="7"/>
    <s v="SS09"/>
    <x v="32"/>
    <s v="SS0901"/>
    <s v="Kuarjena"/>
    <x v="119"/>
    <m/>
    <x v="0"/>
    <x v="1"/>
    <x v="2"/>
    <m/>
    <x v="2"/>
    <s v="None"/>
    <n v="317"/>
    <n v="52"/>
    <n v="159.78730380736644"/>
    <n v="157.21269619263356"/>
    <n v="30.273500000000002"/>
    <n v="25.2332"/>
    <n v="64.19250000000001"/>
    <n v="58.327999999999996"/>
    <n v="61.498000000000005"/>
    <n v="61.181000000000004"/>
    <n v="5.8011000000000008"/>
    <n v="10.651199999999999"/>
    <m/>
    <m/>
    <m/>
    <m/>
    <n v="7.6258600000000003"/>
    <n v="28.147130000000001"/>
  </r>
  <r>
    <x v="7"/>
    <s v="SS09"/>
    <x v="33"/>
    <s v="SS0903"/>
    <s v="Wau South"/>
    <x v="120"/>
    <m/>
    <x v="0"/>
    <x v="1"/>
    <x v="2"/>
    <m/>
    <x v="2"/>
    <s v="None"/>
    <n v="357"/>
    <n v="71"/>
    <n v="179.9497396190215"/>
    <n v="177.05026038097847"/>
    <n v="21.062999999999999"/>
    <n v="30.630600000000001"/>
    <n v="61.760999999999996"/>
    <n v="65.509500000000003"/>
    <n v="64.97399999999999"/>
    <n v="81.753"/>
    <n v="19.313700000000001"/>
    <n v="11.995199999999999"/>
    <m/>
    <m/>
    <m/>
    <m/>
    <n v="7.6279500000000002"/>
    <n v="28.023700000000002"/>
  </r>
  <r>
    <x v="7"/>
    <s v="SS09"/>
    <x v="33"/>
    <s v="SS0903"/>
    <s v="Wau South"/>
    <x v="121"/>
    <s v="Hai Masna collective center"/>
    <x v="1"/>
    <x v="0"/>
    <x v="5"/>
    <m/>
    <x v="1"/>
    <s v="On-going"/>
    <n v="2996"/>
    <n v="736"/>
    <n v="1473"/>
    <n v="1523"/>
    <n v="176.76399999999998"/>
    <n v="257.05680000000001"/>
    <n v="518.30799999999999"/>
    <n v="549.76599999999996"/>
    <n v="545.27199999999993"/>
    <n v="686.08400000000006"/>
    <n v="162.08360000000002"/>
    <n v="100.6656"/>
    <m/>
    <m/>
    <m/>
    <m/>
    <n v="7.42"/>
    <n v="28"/>
  </r>
  <r>
    <x v="7"/>
    <s v="SS09"/>
    <x v="33"/>
    <s v="SS0903"/>
    <s v="Wau South"/>
    <x v="122"/>
    <m/>
    <x v="0"/>
    <x v="1"/>
    <x v="2"/>
    <m/>
    <x v="2"/>
    <s v="None"/>
    <n v="2855"/>
    <n v="615"/>
    <n v="1439.0938560568807"/>
    <n v="1415.9061439431191"/>
    <n v="168.44499999999999"/>
    <n v="244.959"/>
    <n v="493.91499999999996"/>
    <n v="523.89250000000004"/>
    <n v="519.6099999999999"/>
    <n v="653.79500000000007"/>
    <n v="154.4555"/>
    <n v="95.927999999999997"/>
    <m/>
    <m/>
    <m/>
    <m/>
    <n v="7.6580000000000004"/>
    <n v="28.027999999999999"/>
  </r>
  <r>
    <x v="7"/>
    <s v="SS09"/>
    <x v="33"/>
    <s v="SS0903"/>
    <s v="Wau North"/>
    <x v="123"/>
    <s v="Naivasha IDP site"/>
    <x v="2"/>
    <x v="0"/>
    <x v="5"/>
    <m/>
    <x v="1"/>
    <s v="On-going"/>
    <n v="7000"/>
    <n v="1726"/>
    <n v="3440"/>
    <n v="3560"/>
    <n v="413"/>
    <n v="600.6"/>
    <n v="1211"/>
    <n v="1284.5"/>
    <n v="1273.9999999999998"/>
    <n v="1603"/>
    <n v="378.7"/>
    <n v="235.2"/>
    <m/>
    <m/>
    <m/>
    <m/>
    <n v="7.2"/>
    <n v="28"/>
  </r>
  <r>
    <x v="8"/>
    <s v="SS10"/>
    <x v="34"/>
    <s v="SS1001"/>
    <s v="Bagidi"/>
    <x v="124"/>
    <m/>
    <x v="0"/>
    <x v="1"/>
    <x v="1"/>
    <m/>
    <x v="2"/>
    <s v="None"/>
    <n v="1250"/>
    <n v="250"/>
    <n v="630.076119114221"/>
    <n v="619.923880885779"/>
    <n v="110.75"/>
    <n v="82.5"/>
    <n v="258.75"/>
    <n v="213.75000000000003"/>
    <n v="278.75"/>
    <n v="256.25"/>
    <n v="21.999999999999996"/>
    <n v="27.25"/>
    <m/>
    <m/>
    <m/>
    <m/>
    <m/>
    <m/>
  </r>
  <r>
    <x v="8"/>
    <s v="SS10"/>
    <x v="34"/>
    <s v="SS1001"/>
    <s v="Bambaraze"/>
    <x v="125"/>
    <m/>
    <x v="0"/>
    <x v="1"/>
    <x v="1"/>
    <m/>
    <x v="2"/>
    <s v="None"/>
    <n v="545"/>
    <n v="109"/>
    <n v="274.71318793380033"/>
    <n v="270.28681206619962"/>
    <n v="48.286999999999999"/>
    <n v="35.97"/>
    <n v="112.815"/>
    <n v="93.195000000000007"/>
    <n v="121.535"/>
    <n v="111.72499999999999"/>
    <n v="9.5919999999999987"/>
    <n v="11.881"/>
    <m/>
    <m/>
    <m/>
    <m/>
    <m/>
    <m/>
  </r>
  <r>
    <x v="8"/>
    <s v="SS10"/>
    <x v="34"/>
    <s v="SS1001"/>
    <s v="Bariguna"/>
    <x v="126"/>
    <m/>
    <x v="0"/>
    <x v="1"/>
    <x v="1"/>
    <m/>
    <x v="2"/>
    <s v="None"/>
    <n v="1125"/>
    <n v="225"/>
    <n v="567.06850720279886"/>
    <n v="557.93149279720103"/>
    <n v="99.674999999999997"/>
    <n v="74.25"/>
    <n v="232.875"/>
    <n v="192.37500000000003"/>
    <n v="250.875"/>
    <n v="230.625"/>
    <n v="19.799999999999997"/>
    <n v="24.524999999999999"/>
    <m/>
    <m/>
    <m/>
    <m/>
    <m/>
    <m/>
  </r>
  <r>
    <x v="8"/>
    <s v="SS10"/>
    <x v="34"/>
    <s v="SS1001"/>
    <s v="Manzizi"/>
    <x v="127"/>
    <m/>
    <x v="0"/>
    <x v="1"/>
    <x v="1"/>
    <m/>
    <x v="2"/>
    <s v="None"/>
    <n v="595"/>
    <n v="119"/>
    <n v="299.91623269836919"/>
    <n v="295.08376730163081"/>
    <n v="52.716999999999999"/>
    <n v="39.270000000000003"/>
    <n v="123.16499999999999"/>
    <n v="101.745"/>
    <n v="132.685"/>
    <n v="121.97499999999999"/>
    <n v="10.471999999999998"/>
    <n v="12.971"/>
    <m/>
    <m/>
    <m/>
    <m/>
    <m/>
    <m/>
  </r>
  <r>
    <x v="8"/>
    <s v="SS10"/>
    <x v="34"/>
    <s v="SS1001"/>
    <s v="Ezo Centre"/>
    <x v="128"/>
    <m/>
    <x v="0"/>
    <x v="1"/>
    <x v="1"/>
    <m/>
    <x v="2"/>
    <s v="None"/>
    <n v="4075"/>
    <n v="815"/>
    <n v="2054.0481483123604"/>
    <n v="2020.9518516876394"/>
    <n v="361.04500000000002"/>
    <n v="268.95"/>
    <n v="843.52499999999998"/>
    <n v="696.82500000000005"/>
    <n v="908.72500000000002"/>
    <n v="835.375"/>
    <n v="71.719999999999985"/>
    <n v="88.834999999999994"/>
    <m/>
    <m/>
    <m/>
    <m/>
    <n v="5.0780000000000003"/>
    <n v="27.486999999999998"/>
  </r>
  <r>
    <x v="8"/>
    <s v="SS10"/>
    <x v="34"/>
    <s v="SS1001"/>
    <s v="Nambia"/>
    <x v="129"/>
    <m/>
    <x v="0"/>
    <x v="1"/>
    <x v="1"/>
    <m/>
    <x v="2"/>
    <s v="None"/>
    <n v="435"/>
    <n v="87"/>
    <n v="219.2664894517489"/>
    <n v="215.73351054825108"/>
    <n v="38.540999999999997"/>
    <n v="28.71"/>
    <n v="90.045000000000002"/>
    <n v="74.385000000000005"/>
    <n v="97.004999999999995"/>
    <n v="89.174999999999997"/>
    <n v="7.6559999999999988"/>
    <n v="9.4830000000000005"/>
    <m/>
    <m/>
    <m/>
    <m/>
    <m/>
    <m/>
  </r>
  <r>
    <x v="8"/>
    <s v="SS10"/>
    <x v="34"/>
    <s v="SS1001"/>
    <s v="Ezo Centre"/>
    <x v="130"/>
    <m/>
    <x v="0"/>
    <x v="1"/>
    <x v="1"/>
    <m/>
    <x v="2"/>
    <s v="None"/>
    <n v="3635"/>
    <n v="727"/>
    <n v="1832.2613543841546"/>
    <n v="1802.7386456158454"/>
    <n v="322.06099999999998"/>
    <n v="239.91000000000003"/>
    <n v="752.44499999999994"/>
    <n v="621.58500000000004"/>
    <n v="810.60500000000002"/>
    <n v="745.17499999999995"/>
    <n v="63.975999999999992"/>
    <n v="79.242999999999995"/>
    <m/>
    <m/>
    <m/>
    <m/>
    <n v="5.07"/>
    <n v="27.535"/>
  </r>
  <r>
    <x v="8"/>
    <s v="SS10"/>
    <x v="35"/>
    <s v="SS1005"/>
    <s v="Mundri"/>
    <x v="131"/>
    <m/>
    <x v="0"/>
    <x v="1"/>
    <x v="2"/>
    <m/>
    <x v="2"/>
    <s v="None"/>
    <n v="195"/>
    <n v="39"/>
    <n v="98.291874581818476"/>
    <n v="96.708125418181524"/>
    <n v="21.254999999999999"/>
    <n v="15.6"/>
    <n v="37.713000000000001"/>
    <n v="34.125"/>
    <n v="34.32"/>
    <n v="38.61"/>
    <n v="6.4349999999999987"/>
    <n v="6.9420000000000002"/>
    <m/>
    <m/>
    <m/>
    <m/>
    <n v="5.3369999999999997"/>
    <n v="30.295000000000002"/>
  </r>
  <r>
    <x v="8"/>
    <s v="SS10"/>
    <x v="36"/>
    <s v="SS1006"/>
    <s v="Kila"/>
    <x v="132"/>
    <m/>
    <x v="0"/>
    <x v="1"/>
    <x v="1"/>
    <m/>
    <x v="2"/>
    <s v="None"/>
    <n v="15660"/>
    <n v="2610"/>
    <n v="7893.59362026296"/>
    <n v="7766.4063797370391"/>
    <n v="941.16600000000005"/>
    <n v="909.846"/>
    <n v="2756.1600000000003"/>
    <n v="2251.9080000000004"/>
    <n v="3445.2000000000003"/>
    <n v="4854.6000000000004"/>
    <n v="383.04360000000003"/>
    <n v="118.07639999999999"/>
    <m/>
    <m/>
    <m/>
    <m/>
    <m/>
    <m/>
  </r>
  <r>
    <x v="8"/>
    <s v="SS10"/>
    <x v="36"/>
    <s v="SS1006"/>
    <s v="Mvolo"/>
    <x v="133"/>
    <m/>
    <x v="0"/>
    <x v="1"/>
    <x v="1"/>
    <m/>
    <x v="2"/>
    <s v="None"/>
    <n v="2502"/>
    <n v="417"/>
    <n v="1261.1603600190247"/>
    <n v="1240.8396399809751"/>
    <n v="150.37020000000001"/>
    <n v="145.36619999999999"/>
    <n v="440.35200000000003"/>
    <n v="359.78760000000005"/>
    <n v="550.44000000000005"/>
    <n v="775.62"/>
    <n v="61.198920000000008"/>
    <n v="18.865079999999999"/>
    <n v="563"/>
    <n v="95"/>
    <m/>
    <m/>
    <n v="6.0583400000000003"/>
    <n v="29.96255"/>
  </r>
  <r>
    <x v="8"/>
    <s v="SS10"/>
    <x v="36"/>
    <s v="SS1006"/>
    <s v="Yeri"/>
    <x v="134"/>
    <m/>
    <x v="0"/>
    <x v="1"/>
    <x v="1"/>
    <m/>
    <x v="2"/>
    <s v="None"/>
    <n v="29646"/>
    <n v="4941"/>
    <n v="14943.389301808156"/>
    <n v="14702.610698191842"/>
    <n v="1781.7246"/>
    <n v="1722.4325999999999"/>
    <n v="5217.6960000000008"/>
    <n v="4263.0948000000008"/>
    <n v="6522.1200000000008"/>
    <n v="9190.26"/>
    <n v="725.14116000000013"/>
    <n v="223.53083999999998"/>
    <m/>
    <m/>
    <m/>
    <m/>
    <n v="5.7787300000000004"/>
    <n v="30.10539"/>
  </r>
  <r>
    <x v="8"/>
    <s v="SS10"/>
    <x v="37"/>
    <s v="SS1007"/>
    <s v="Nagero"/>
    <x v="135"/>
    <m/>
    <x v="0"/>
    <x v="1"/>
    <x v="2"/>
    <m/>
    <x v="2"/>
    <s v="None"/>
    <n v="7224"/>
    <n v="1204"/>
    <n v="3641.3359075849057"/>
    <n v="3582.6640924150938"/>
    <n v="680.50080000000003"/>
    <n v="816.31200000000001"/>
    <n v="1234.5816"/>
    <n v="1184.7360000000001"/>
    <n v="1293.0960000000002"/>
    <n v="1560.384"/>
    <n v="277.40159999999997"/>
    <n v="176.988"/>
    <m/>
    <m/>
    <m/>
    <m/>
    <n v="6.3970000000000002"/>
    <n v="27.87"/>
  </r>
  <r>
    <x v="8"/>
    <s v="SS10"/>
    <x v="38"/>
    <s v="SS1009"/>
    <s v="Tambura"/>
    <x v="136"/>
    <m/>
    <x v="0"/>
    <x v="1"/>
    <x v="1"/>
    <m/>
    <x v="2"/>
    <s v="None"/>
    <n v="2076"/>
    <n v="346"/>
    <n v="1046.4304186248983"/>
    <n v="1029.5695813751017"/>
    <n v="211.95959999999999"/>
    <n v="211.75199999999998"/>
    <n v="352.92"/>
    <n v="303.096"/>
    <n v="462.94800000000004"/>
    <n v="465.024"/>
    <n v="27.403199999999998"/>
    <n v="40.897199999999998"/>
    <m/>
    <m/>
    <m/>
    <m/>
    <n v="5.6144999999999996"/>
    <n v="27.47587"/>
  </r>
  <r>
    <x v="8"/>
    <s v="SS10"/>
    <x v="38"/>
    <s v="SS1009"/>
    <s v="Source Yubu"/>
    <x v="137"/>
    <m/>
    <x v="0"/>
    <x v="1"/>
    <x v="1"/>
    <m/>
    <x v="2"/>
    <s v="None"/>
    <n v="530"/>
    <n v="87"/>
    <n v="267.15227450442967"/>
    <n v="262.84772549557027"/>
    <n v="54.113"/>
    <n v="54.059999999999995"/>
    <n v="90.100000000000009"/>
    <n v="77.38"/>
    <n v="118.19"/>
    <n v="118.72"/>
    <n v="6.9959999999999996"/>
    <n v="10.440999999999999"/>
    <m/>
    <m/>
    <m/>
    <m/>
    <n v="5.391"/>
    <n v="27.291"/>
  </r>
  <r>
    <x v="8"/>
    <s v="SS10"/>
    <x v="38"/>
    <s v="SS1009"/>
    <s v="Source Yubu"/>
    <x v="138"/>
    <m/>
    <x v="0"/>
    <x v="1"/>
    <x v="1"/>
    <m/>
    <x v="2"/>
    <s v="None"/>
    <n v="1788"/>
    <n v="297"/>
    <n v="901.26088078098167"/>
    <n v="886.73911921901822"/>
    <n v="182.5548"/>
    <n v="182.37599999999998"/>
    <n v="303.96000000000004"/>
    <n v="261.048"/>
    <n v="398.72399999999999"/>
    <n v="400.512"/>
    <n v="23.601600000000001"/>
    <n v="35.223599999999998"/>
    <m/>
    <m/>
    <m/>
    <m/>
    <n v="5.3954000000000004"/>
    <n v="27.300149999999999"/>
  </r>
  <r>
    <x v="8"/>
    <s v="SS10"/>
    <x v="38"/>
    <s v="SS1009"/>
    <s v="Tambura"/>
    <x v="139"/>
    <m/>
    <x v="0"/>
    <x v="1"/>
    <x v="2"/>
    <m/>
    <x v="2"/>
    <s v="None"/>
    <n v="1240"/>
    <n v="206"/>
    <n v="625.03551016130723"/>
    <n v="614.96448983869277"/>
    <n v="126.604"/>
    <n v="126.47999999999999"/>
    <n v="210.8"/>
    <n v="181.04"/>
    <n v="276.52"/>
    <n v="277.76"/>
    <n v="16.367999999999999"/>
    <n v="24.427999999999997"/>
    <m/>
    <m/>
    <m/>
    <m/>
    <n v="5.6029999999999998"/>
    <n v="27.472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A08881-6C59-46D9-A261-825A1064A0EC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 by State">
  <location ref="E14:H63" firstHeaderRow="0" firstDataRow="1" firstDataCol="1"/>
  <pivotFields count="3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m="1" x="9"/>
        <item t="default"/>
      </items>
    </pivotField>
    <pivotField showAll="0"/>
    <pivotField axis="axisRow" showAll="0">
      <items count="42">
        <item x="3"/>
        <item x="12"/>
        <item x="13"/>
        <item x="10"/>
        <item x="19"/>
        <item x="4"/>
        <item x="5"/>
        <item x="34"/>
        <item x="6"/>
        <item x="20"/>
        <item x="27"/>
        <item x="14"/>
        <item x="0"/>
        <item x="32"/>
        <item x="15"/>
        <item x="21"/>
        <item x="22"/>
        <item x="23"/>
        <item x="16"/>
        <item x="24"/>
        <item x="35"/>
        <item x="36"/>
        <item x="37"/>
        <item x="7"/>
        <item x="17"/>
        <item x="25"/>
        <item x="8"/>
        <item m="1" x="40"/>
        <item x="18"/>
        <item x="11"/>
        <item x="38"/>
        <item x="1"/>
        <item x="28"/>
        <item x="29"/>
        <item x="30"/>
        <item x="31"/>
        <item x="26"/>
        <item x="9"/>
        <item x="33"/>
        <item x="2"/>
        <item m="1" x="39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49">
    <i>
      <x/>
    </i>
    <i r="1">
      <x v="12"/>
    </i>
    <i r="1">
      <x v="31"/>
    </i>
    <i r="1">
      <x v="39"/>
    </i>
    <i>
      <x v="1"/>
    </i>
    <i r="1"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</i>
    <i r="1">
      <x v="3"/>
    </i>
    <i r="1">
      <x v="29"/>
    </i>
    <i>
      <x v="3"/>
    </i>
    <i r="1">
      <x v="1"/>
    </i>
    <i r="1">
      <x v="2"/>
    </i>
    <i>
      <x v="4"/>
    </i>
    <i r="1">
      <x v="11"/>
    </i>
    <i r="1">
      <x v="14"/>
    </i>
    <i r="1">
      <x v="18"/>
    </i>
    <i r="1">
      <x v="24"/>
    </i>
    <i r="1">
      <x v="28"/>
    </i>
    <i>
      <x v="5"/>
    </i>
    <i r="1"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36"/>
    </i>
    <i>
      <x v="6"/>
    </i>
    <i r="1">
      <x v="10"/>
    </i>
    <i r="1">
      <x v="32"/>
    </i>
    <i r="1">
      <x v="33"/>
    </i>
    <i r="1">
      <x v="34"/>
    </i>
    <i r="1">
      <x v="35"/>
    </i>
    <i>
      <x v="7"/>
    </i>
    <i r="1">
      <x v="13"/>
    </i>
    <i r="1">
      <x v="38"/>
    </i>
    <i>
      <x v="8"/>
    </i>
    <i r="1">
      <x v="7"/>
    </i>
    <i r="1">
      <x v="20"/>
    </i>
    <i r="1">
      <x v="21"/>
    </i>
    <i r="1">
      <x v="22"/>
    </i>
    <i r="1"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57">
    <format dxfId="78">
      <pivotArea grandRow="1" outline="0" collapsedLevelsAreSubtotals="1" fieldPosition="0"/>
    </format>
    <format dxfId="77">
      <pivotArea collapsedLevelsAreSubtotals="1" fieldPosition="0">
        <references count="1">
          <reference field="0" count="0"/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">
      <pivotArea field="0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0" type="button" dataOnly="0" labelOnly="1" outline="0" axis="axisRow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64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63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62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61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60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59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58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57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5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49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48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47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46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45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44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43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42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0" type="button" dataOnly="0" labelOnly="1" outline="0" axis="axisRow" fieldPosition="0"/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34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33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32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31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30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29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28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27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2A1E31-6223-4497-9D94-1A52F6CAD47C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DP Sites">
  <location ref="A14:C155" firstHeaderRow="0" firstDataRow="1" firstDataCol="1"/>
  <pivotFields count="31">
    <pivotField showAll="0"/>
    <pivotField showAll="0"/>
    <pivotField showAll="0"/>
    <pivotField showAll="0"/>
    <pivotField showAll="0"/>
    <pivotField axis="axisRow" showAll="0">
      <items count="157">
        <item x="108"/>
        <item x="85"/>
        <item x="119"/>
        <item x="48"/>
        <item x="120"/>
        <item x="101"/>
        <item m="1" x="141"/>
        <item x="136"/>
        <item x="10"/>
        <item x="109"/>
        <item x="105"/>
        <item x="102"/>
        <item x="124"/>
        <item x="125"/>
        <item x="106"/>
        <item x="126"/>
        <item x="88"/>
        <item x="71"/>
        <item x="135"/>
        <item x="14"/>
        <item x="15"/>
        <item x="28"/>
        <item x="91"/>
        <item x="72"/>
        <item x="63"/>
        <item x="95"/>
        <item x="96"/>
        <item x="1"/>
        <item m="1" x="147"/>
        <item x="92"/>
        <item x="73"/>
        <item x="84"/>
        <item x="29"/>
        <item x="121"/>
        <item x="2"/>
        <item x="3"/>
        <item x="59"/>
        <item x="74"/>
        <item x="131"/>
        <item x="97"/>
        <item x="132"/>
        <item x="23"/>
        <item x="64"/>
        <item x="16"/>
        <item x="89"/>
        <item x="75"/>
        <item x="9"/>
        <item x="107"/>
        <item x="65"/>
        <item x="76"/>
        <item x="30"/>
        <item m="1" x="146"/>
        <item m="1" x="150"/>
        <item x="110"/>
        <item x="4"/>
        <item x="111"/>
        <item x="112"/>
        <item x="43"/>
        <item x="93"/>
        <item x="17"/>
        <item x="18"/>
        <item x="5"/>
        <item x="103"/>
        <item x="6"/>
        <item x="113"/>
        <item x="127"/>
        <item x="122"/>
        <item x="66"/>
        <item x="114"/>
        <item x="38"/>
        <item x="39"/>
        <item m="1" x="145"/>
        <item x="123"/>
        <item x="128"/>
        <item x="129"/>
        <item x="137"/>
        <item x="87"/>
        <item x="22"/>
        <item x="98"/>
        <item x="31"/>
        <item x="138"/>
        <item x="44"/>
        <item x="41"/>
        <item m="1" x="153"/>
        <item x="32"/>
        <item x="115"/>
        <item x="11"/>
        <item x="90"/>
        <item m="1" x="154"/>
        <item x="99"/>
        <item x="116"/>
        <item x="68"/>
        <item x="20"/>
        <item m="1" x="142"/>
        <item x="33"/>
        <item x="34"/>
        <item x="35"/>
        <item x="49"/>
        <item m="1" x="148"/>
        <item x="50"/>
        <item x="104"/>
        <item x="24"/>
        <item x="130"/>
        <item x="52"/>
        <item x="40"/>
        <item x="77"/>
        <item x="53"/>
        <item x="54"/>
        <item m="1" x="152"/>
        <item x="60"/>
        <item x="7"/>
        <item x="78"/>
        <item x="79"/>
        <item x="80"/>
        <item m="1" x="155"/>
        <item x="45"/>
        <item x="46"/>
        <item x="47"/>
        <item m="1" x="151"/>
        <item m="1" x="140"/>
        <item x="82"/>
        <item x="83"/>
        <item x="133"/>
        <item x="19"/>
        <item x="61"/>
        <item x="36"/>
        <item x="69"/>
        <item x="55"/>
        <item x="56"/>
        <item x="57"/>
        <item x="25"/>
        <item x="42"/>
        <item x="58"/>
        <item x="117"/>
        <item x="62"/>
        <item x="100"/>
        <item x="8"/>
        <item x="139"/>
        <item m="1" x="144"/>
        <item x="13"/>
        <item x="26"/>
        <item x="94"/>
        <item x="118"/>
        <item x="70"/>
        <item x="27"/>
        <item x="134"/>
        <item x="37"/>
        <item x="12"/>
        <item x="0"/>
        <item x="21"/>
        <item x="81"/>
        <item x="51"/>
        <item x="67"/>
        <item m="1" x="149"/>
        <item m="1" x="143"/>
        <item x="8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41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4"/>
    </i>
    <i>
      <x v="85"/>
    </i>
    <i>
      <x v="86"/>
    </i>
    <i>
      <x v="87"/>
    </i>
    <i>
      <x v="89"/>
    </i>
    <i>
      <x v="90"/>
    </i>
    <i>
      <x v="91"/>
    </i>
    <i>
      <x v="92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Internally Displaced Persons" fld="13" baseField="0" baseItem="0"/>
    <dataField name="Sum of Internally Displaced HHs" fld="14" baseField="0" baseItem="0"/>
  </dataFields>
  <formats count="33">
    <format dxfId="111">
      <pivotArea collapsedLevelsAreSubtotals="1" fieldPosition="0">
        <references count="1">
          <reference field="5" count="0"/>
        </references>
      </pivotArea>
    </format>
    <format dxfId="110">
      <pivotArea grandRow="1" outline="0" collapsedLevelsAreSubtotals="1" fieldPosition="0"/>
    </format>
    <format dxfId="109">
      <pivotArea field="5" type="button" dataOnly="0" labelOnly="1" outline="0" axis="axisRow" fieldPosition="0"/>
    </format>
    <format dxfId="108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107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106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105">
      <pivotArea dataOnly="0" labelOnly="1" grandRow="1" outline="0" fieldPosition="0"/>
    </format>
    <format dxfId="104">
      <pivotArea field="5" type="button" dataOnly="0" labelOnly="1" outline="0" axis="axisRow" fieldPosition="0"/>
    </format>
    <format dxfId="103">
      <pivotArea field="5" type="button" dataOnly="0" labelOnly="1" outline="0" axis="axisRow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5" type="button" dataOnly="0" labelOnly="1" outline="0" axis="axisRow" fieldPosition="0"/>
    </format>
    <format dxfId="99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98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97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96">
      <pivotArea dataOnly="0" labelOnly="1" grandRow="1" outline="0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5" type="button" dataOnly="0" labelOnly="1" outline="0" axis="axisRow" fieldPosition="0"/>
    </format>
    <format dxfId="92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91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90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89">
      <pivotArea dataOnly="0" labelOnly="1" grandRow="1" outline="0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5" type="button" dataOnly="0" labelOnly="1" outline="0" axis="axisRow" fieldPosition="0"/>
    </format>
    <format dxfId="85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84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83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82">
      <pivotArea dataOnly="0" labelOnly="1" grandRow="1" outline="0" fieldPosition="0"/>
    </format>
    <format dxfId="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9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367B1D-E297-44A5-9740-B242B4445CE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rowHeaderCaption="County by State">
  <location ref="O2:R42" firstHeaderRow="0" firstDataRow="1" firstDataCol="2"/>
  <pivotFields count="31"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m="1" x="9"/>
      </items>
    </pivotField>
    <pivotField compact="0" outline="0" subtotalTop="0" showAll="0" defaultSubtotal="0"/>
    <pivotField axis="axisRow" compact="0" outline="0" showAll="0" defaultSubtotal="0">
      <items count="41">
        <item x="3"/>
        <item x="12"/>
        <item x="13"/>
        <item x="10"/>
        <item x="19"/>
        <item x="4"/>
        <item x="5"/>
        <item x="34"/>
        <item x="6"/>
        <item x="20"/>
        <item x="27"/>
        <item x="14"/>
        <item x="0"/>
        <item x="32"/>
        <item x="15"/>
        <item x="21"/>
        <item x="22"/>
        <item x="23"/>
        <item x="16"/>
        <item x="24"/>
        <item x="35"/>
        <item x="36"/>
        <item x="37"/>
        <item x="7"/>
        <item x="17"/>
        <item x="25"/>
        <item x="8"/>
        <item m="1" x="40"/>
        <item x="18"/>
        <item x="11"/>
        <item x="38"/>
        <item x="1"/>
        <item x="28"/>
        <item x="29"/>
        <item x="30"/>
        <item x="31"/>
        <item x="26"/>
        <item x="9"/>
        <item x="33"/>
        <item x="2"/>
        <item m="1" x="39"/>
      </items>
    </pivotField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3" outline="0" subtotalTop="0" showAll="0" defaultSubtotal="0"/>
    <pivotField dataField="1" compact="0" numFmtId="3" outline="0" subtotalTop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numFmtId="3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</pivotFields>
  <rowFields count="2">
    <field x="0"/>
    <field x="2"/>
  </rowFields>
  <rowItems count="40">
    <i>
      <x/>
      <x v="12"/>
    </i>
    <i r="1">
      <x v="31"/>
    </i>
    <i r="1">
      <x v="39"/>
    </i>
    <i>
      <x v="1"/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  <x v="3"/>
    </i>
    <i r="1">
      <x v="29"/>
    </i>
    <i>
      <x v="3"/>
      <x v="1"/>
    </i>
    <i r="1">
      <x v="2"/>
    </i>
    <i>
      <x v="4"/>
      <x v="11"/>
    </i>
    <i r="1">
      <x v="14"/>
    </i>
    <i r="1">
      <x v="18"/>
    </i>
    <i r="1">
      <x v="24"/>
    </i>
    <i r="1">
      <x v="28"/>
    </i>
    <i>
      <x v="5"/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36"/>
    </i>
    <i>
      <x v="6"/>
      <x v="10"/>
    </i>
    <i r="1">
      <x v="32"/>
    </i>
    <i r="1">
      <x v="33"/>
    </i>
    <i r="1">
      <x v="34"/>
    </i>
    <i r="1">
      <x v="35"/>
    </i>
    <i>
      <x v="7"/>
      <x v="13"/>
    </i>
    <i r="1">
      <x v="38"/>
    </i>
    <i>
      <x v="8"/>
      <x v="7"/>
    </i>
    <i r="1">
      <x v="20"/>
    </i>
    <i r="1">
      <x v="21"/>
    </i>
    <i r="1">
      <x v="22"/>
    </i>
    <i r="1">
      <x v="3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Internally Displaced HHs" fld="14" baseField="0" baseItem="0"/>
    <dataField name="Sum of Internally Displaced Persons" fld="13" baseField="0" baseItem="0"/>
  </dataFields>
  <formats count="52">
    <format dxfId="163">
      <pivotArea grandRow="1" outline="0" collapsedLevelsAreSubtotals="1" fieldPosition="0"/>
    </format>
    <format dxfId="162">
      <pivotArea collapsedLevelsAreSubtotals="1" fieldPosition="0">
        <references count="1">
          <reference field="0" count="0"/>
        </references>
      </pivotArea>
    </format>
    <format dxfId="161">
      <pivotArea outline="0" collapsedLevelsAreSubtotals="1" fieldPosition="0"/>
    </format>
    <format dxfId="160">
      <pivotArea field="0" type="button" dataOnly="0" labelOnly="1" outline="0" axis="axisRow" fieldPosition="0"/>
    </format>
    <format dxfId="159">
      <pivotArea field="0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field="0" type="button" dataOnly="0" labelOnly="1" outline="0" axis="axisRow" fieldPosition="0"/>
    </format>
    <format dxfId="155">
      <pivotArea dataOnly="0" labelOnly="1" fieldPosition="0">
        <references count="1">
          <reference field="0" count="0"/>
        </references>
      </pivotArea>
    </format>
    <format dxfId="154">
      <pivotArea dataOnly="0" labelOnly="1" grandRow="1" outline="0" fieldPosition="0"/>
    </format>
    <format dxfId="153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52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51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50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49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48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47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46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45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0" type="button" dataOnly="0" labelOnly="1" outline="0" axis="axisRow" fieldPosition="0"/>
    </format>
    <format dxfId="141">
      <pivotArea dataOnly="0" labelOnly="1" fieldPosition="0">
        <references count="1">
          <reference field="0" count="0"/>
        </references>
      </pivotArea>
    </format>
    <format dxfId="140">
      <pivotArea dataOnly="0" labelOnly="1" grandRow="1" outline="0" fieldPosition="0"/>
    </format>
    <format dxfId="139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38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37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36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35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34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33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32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31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0" type="button" dataOnly="0" labelOnly="1" outline="0" axis="axisRow" fieldPosition="0"/>
    </format>
    <format dxfId="127">
      <pivotArea dataOnly="0" labelOnly="1" fieldPosition="0">
        <references count="1">
          <reference field="0" count="0"/>
        </references>
      </pivotArea>
    </format>
    <format dxfId="126">
      <pivotArea dataOnly="0" labelOnly="1" grandRow="1" outline="0" fieldPosition="0"/>
    </format>
    <format dxfId="125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24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23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22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21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20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19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18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17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16">
      <pivotArea field="2" type="button" dataOnly="0" labelOnly="1" outline="0" axis="axisRow" fieldPosition="1"/>
    </format>
    <format dxfId="115">
      <pivotArea dataOnly="0" labelOnly="1" outline="0" axis="axisValues" fieldPosition="0"/>
    </format>
    <format dxfId="114">
      <pivotArea outline="0" fieldPosition="0">
        <references count="3">
          <reference field="4294967294" count="1" selected="0">
            <x v="0"/>
          </reference>
          <reference field="0" count="0" selected="0"/>
          <reference field="2" count="0" selected="0"/>
        </references>
      </pivotArea>
    </format>
    <format dxfId="1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DD229-1C5D-4862-A830-E29139798556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CCM Agency">
  <location ref="J45:M52" firstHeaderRow="0" firstDataRow="1" firstDataCol="1"/>
  <pivotFields count="31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0"/>
        <item x="4"/>
        <item x="5"/>
        <item x="2"/>
        <item x="1"/>
        <item x="3"/>
        <item m="1" x="6"/>
        <item t="default"/>
      </items>
    </pivotField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30">
    <format dxfId="193">
      <pivotArea grandRow="1" outline="0" collapsedLevelsAreSubtotals="1" fieldPosition="0"/>
    </format>
    <format dxfId="192">
      <pivotArea outline="0" collapsedLevelsAreSubtotals="1" fieldPosition="0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9">
      <pivotArea field="9" type="button" dataOnly="0" labelOnly="1" outline="0" axis="axisRow" fieldPosition="0"/>
    </format>
    <format dxfId="18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7">
      <pivotArea field="9" type="button" dataOnly="0" labelOnly="1" outline="0" axis="axisRow" fieldPosition="0"/>
    </format>
    <format dxfId="1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9" type="button" dataOnly="0" labelOnly="1" outline="0" axis="axisRow" fieldPosition="0"/>
    </format>
    <format dxfId="182">
      <pivotArea dataOnly="0" labelOnly="1" fieldPosition="0">
        <references count="1">
          <reference field="9" count="0"/>
        </references>
      </pivotArea>
    </format>
    <format dxfId="181">
      <pivotArea dataOnly="0" labelOnly="1" grandRow="1" outline="0" fieldPosition="0"/>
    </format>
    <format dxfId="1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9">
      <pivotArea type="all" dataOnly="0" outline="0" fieldPosition="0"/>
    </format>
    <format dxfId="178">
      <pivotArea outline="0" collapsedLevelsAreSubtotals="1" fieldPosition="0"/>
    </format>
    <format dxfId="177">
      <pivotArea field="9" type="button" dataOnly="0" labelOnly="1" outline="0" axis="axisRow" fieldPosition="0"/>
    </format>
    <format dxfId="176">
      <pivotArea dataOnly="0" labelOnly="1" fieldPosition="0">
        <references count="1">
          <reference field="9" count="0"/>
        </references>
      </pivotArea>
    </format>
    <format dxfId="175">
      <pivotArea dataOnly="0" labelOnly="1" grandRow="1" outline="0" fieldPosition="0"/>
    </format>
    <format dxfId="1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field="9" type="button" dataOnly="0" labelOnly="1" outline="0" axis="axisRow" fieldPosition="0"/>
    </format>
    <format dxfId="170">
      <pivotArea dataOnly="0" labelOnly="1" fieldPosition="0">
        <references count="1">
          <reference field="9" count="0"/>
        </references>
      </pivotArea>
    </format>
    <format dxfId="169">
      <pivotArea dataOnly="0" labelOnly="1" grandRow="1" outline="0" fieldPosition="0"/>
    </format>
    <format dxfId="1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7">
      <pivotArea outline="0" collapsedLevelsAreSubtotals="1" fieldPosition="0"/>
    </format>
    <format dxfId="16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4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F59AE-541D-4BBF-8018-0B781502571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State">
  <location ref="J14:M24" firstHeaderRow="0" firstDataRow="1" firstDataCol="1"/>
  <pivotFields count="3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m="1" x="9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31">
    <format dxfId="224">
      <pivotArea grandRow="1" outline="0" collapsedLevelsAreSubtotals="1" fieldPosition="0"/>
    </format>
    <format dxfId="223">
      <pivotArea collapsedLevelsAreSubtotals="1" fieldPosition="0">
        <references count="1">
          <reference field="0" count="0"/>
        </references>
      </pivotArea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0">
      <pivotArea field="0" type="button" dataOnly="0" labelOnly="1" outline="0" axis="axisRow" fieldPosition="0"/>
    </format>
    <format dxfId="2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8">
      <pivotArea field="0" type="button" dataOnly="0" labelOnly="1" outline="0" axis="axisRow" fieldPosition="0"/>
    </format>
    <format dxfId="2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0" type="button" dataOnly="0" labelOnly="1" outline="0" axis="axisRow" fieldPosition="0"/>
    </format>
    <format dxfId="213">
      <pivotArea dataOnly="0" labelOnly="1" fieldPosition="0">
        <references count="1">
          <reference field="0" count="0"/>
        </references>
      </pivotArea>
    </format>
    <format dxfId="212">
      <pivotArea dataOnly="0" labelOnly="1" grandRow="1" outline="0" fieldPosition="0"/>
    </format>
    <format dxfId="2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0" type="button" dataOnly="0" labelOnly="1" outline="0" axis="axisRow" fieldPosition="0"/>
    </format>
    <format dxfId="207">
      <pivotArea dataOnly="0" labelOnly="1" fieldPosition="0">
        <references count="1">
          <reference field="0" count="0"/>
        </references>
      </pivotArea>
    </format>
    <format dxfId="206">
      <pivotArea dataOnly="0" labelOnly="1" grandRow="1" outline="0" fieldPosition="0"/>
    </format>
    <format dxfId="2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0" type="button" dataOnly="0" labelOnly="1" outline="0" axis="axisRow" fieldPosition="0"/>
    </format>
    <format dxfId="201">
      <pivotArea dataOnly="0" labelOnly="1" fieldPosition="0">
        <references count="1">
          <reference field="0" count="0"/>
        </references>
      </pivotArea>
    </format>
    <format dxfId="200">
      <pivotArea dataOnly="0" labelOnly="1" grandRow="1" outline="0" fieldPosition="0"/>
    </format>
    <format dxfId="1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8">
      <pivotArea outline="0" collapsedLevelsAreSubtotals="1" fieldPosition="0"/>
    </format>
    <format dxfId="19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96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9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94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C835E-4097-4BC0-AB39-FD969F377768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esponse type">
  <location ref="J33:M38" firstHeaderRow="0" firstDataRow="1" firstDataCol="1"/>
  <pivotFields count="31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>
      <items count="4">
        <item x="1"/>
        <item x="0"/>
        <item m="1" x="2"/>
        <item t="default"/>
      </items>
    </pivotField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30">
    <format dxfId="254">
      <pivotArea grandRow="1" outline="0" collapsedLevelsAreSubtotals="1" fieldPosition="0"/>
    </format>
    <format dxfId="253">
      <pivotArea outline="0" collapsedLevelsAreSubtotals="1" fieldPosition="0"/>
    </format>
    <format dxfId="252">
      <pivotArea outline="0" collapsedLevelsAreSubtotals="1" fieldPosition="0"/>
    </format>
    <format dxfId="2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0">
      <pivotArea field="8" type="button" dataOnly="0" labelOnly="1" outline="0"/>
    </format>
    <format dxfId="2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8">
      <pivotArea field="8" type="button" dataOnly="0" labelOnly="1" outline="0"/>
    </format>
    <format dxfId="2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field="8" type="button" dataOnly="0" labelOnly="1" outline="0"/>
    </format>
    <format dxfId="243">
      <pivotArea dataOnly="0" labelOnly="1" grandRow="1" outline="0" fieldPosition="0"/>
    </format>
    <format dxfId="2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1">
      <pivotArea field="11" type="button" dataOnly="0" labelOnly="1" outline="0" axis="axisRow" fieldPosition="0"/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field="11" type="button" dataOnly="0" labelOnly="1" outline="0" axis="axisRow" fieldPosition="0"/>
    </format>
    <format dxfId="237">
      <pivotArea dataOnly="0" labelOnly="1" fieldPosition="0">
        <references count="1">
          <reference field="11" count="0"/>
        </references>
      </pivotArea>
    </format>
    <format dxfId="236">
      <pivotArea dataOnly="0" labelOnly="1" grandRow="1" outline="0" fieldPosition="0"/>
    </format>
    <format dxfId="2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11" type="button" dataOnly="0" labelOnly="1" outline="0" axis="axisRow" fieldPosition="0"/>
    </format>
    <format dxfId="231">
      <pivotArea dataOnly="0" labelOnly="1" fieldPosition="0">
        <references count="1">
          <reference field="11" count="0"/>
        </references>
      </pivotArea>
    </format>
    <format dxfId="230">
      <pivotArea dataOnly="0" labelOnly="1" grandRow="1" outline="0" fieldPosition="0"/>
    </format>
    <format dxfId="2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8">
      <pivotArea outline="0" collapsedLevelsAreSubtotals="1" fieldPosition="0"/>
    </format>
    <format dxfId="2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2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25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845EB-2D6D-4CB9-8213-221DD8A260EE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Site typology">
  <location ref="J26:M30" firstHeaderRow="0" firstDataRow="1" firstDataCol="1"/>
  <pivotFields count="31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1"/>
        <item x="2"/>
        <item m="1" x="5"/>
        <item x="0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30">
    <format dxfId="284">
      <pivotArea grandRow="1" outline="0" collapsedLevelsAreSubtotals="1" fieldPosition="0"/>
    </format>
    <format dxfId="283">
      <pivotArea outline="0" collapsedLevelsAreSubtotals="1" fieldPosition="0"/>
    </format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0">
      <pivotArea field="7" type="button" dataOnly="0" labelOnly="1" outline="0" axis="axisRow" fieldPosition="0"/>
    </format>
    <format dxfId="27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8">
      <pivotArea field="7" type="button" dataOnly="0" labelOnly="1" outline="0" axis="axisRow" fieldPosition="0"/>
    </format>
    <format dxfId="27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field="7" type="button" dataOnly="0" labelOnly="1" outline="0" axis="axisRow" fieldPosition="0"/>
    </format>
    <format dxfId="273">
      <pivotArea dataOnly="0" labelOnly="1" fieldPosition="0">
        <references count="1">
          <reference field="7" count="0"/>
        </references>
      </pivotArea>
    </format>
    <format dxfId="272">
      <pivotArea dataOnly="0" labelOnly="1" grandRow="1" outline="0" fieldPosition="0"/>
    </format>
    <format dxfId="2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field="7" type="button" dataOnly="0" labelOnly="1" outline="0" axis="axisRow" fieldPosition="0"/>
    </format>
    <format dxfId="267">
      <pivotArea dataOnly="0" labelOnly="1" fieldPosition="0">
        <references count="1">
          <reference field="7" count="0"/>
        </references>
      </pivotArea>
    </format>
    <format dxfId="266">
      <pivotArea dataOnly="0" labelOnly="1" grandRow="1" outline="0" fieldPosition="0"/>
    </format>
    <format dxfId="26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field="7" type="button" dataOnly="0" labelOnly="1" outline="0" axis="axisRow" fieldPosition="0"/>
    </format>
    <format dxfId="261">
      <pivotArea dataOnly="0" labelOnly="1" fieldPosition="0">
        <references count="1">
          <reference field="7" count="0"/>
        </references>
      </pivotArea>
    </format>
    <format dxfId="260">
      <pivotArea dataOnly="0" labelOnly="1" grandRow="1" outline="0" fieldPosition="0"/>
    </format>
    <format dxfId="2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8">
      <pivotArea outline="0" collapsedLevelsAreSubtotals="1" fieldPosition="0"/>
    </format>
    <format dxfId="2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5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5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2DEE4-2F20-4DB1-8C96-27BAE55F43F4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anaged">
  <location ref="J40:M43" firstHeaderRow="0" firstDataRow="1" firstDataCol="1"/>
  <pivotFields count="31"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Internally Displaced Persons" fld="13" baseField="0" baseItem="0"/>
    <dataField name="Sum of Internally Displaced HHs" fld="14" baseField="0" baseItem="0"/>
  </dataFields>
  <formats count="30">
    <format dxfId="314">
      <pivotArea grandRow="1" outline="0" collapsedLevelsAreSubtotals="1" fieldPosition="0"/>
    </format>
    <format dxfId="313">
      <pivotArea outline="0" collapsedLevelsAreSubtotals="1" fieldPosition="0"/>
    </format>
    <format dxfId="312">
      <pivotArea outline="0" collapsedLevelsAreSubtotals="1" fieldPosition="0"/>
    </format>
    <format dxfId="3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0">
      <pivotArea field="8" type="button" dataOnly="0" labelOnly="1" outline="0" axis="axisRow" fieldPosition="0"/>
    </format>
    <format dxfId="30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8">
      <pivotArea field="8" type="button" dataOnly="0" labelOnly="1" outline="0" axis="axisRow" fieldPosition="0"/>
    </format>
    <format dxfId="3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field="8" type="button" dataOnly="0" labelOnly="1" outline="0" axis="axisRow" fieldPosition="0"/>
    </format>
    <format dxfId="303">
      <pivotArea dataOnly="0" labelOnly="1" fieldPosition="0">
        <references count="1">
          <reference field="8" count="0"/>
        </references>
      </pivotArea>
    </format>
    <format dxfId="302">
      <pivotArea dataOnly="0" labelOnly="1" grandRow="1" outline="0" fieldPosition="0"/>
    </format>
    <format dxfId="3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0">
      <pivotArea type="all" dataOnly="0" outline="0" fieldPosition="0"/>
    </format>
    <format dxfId="299">
      <pivotArea outline="0" collapsedLevelsAreSubtotals="1" fieldPosition="0"/>
    </format>
    <format dxfId="298">
      <pivotArea field="8" type="button" dataOnly="0" labelOnly="1" outline="0" axis="axisRow" fieldPosition="0"/>
    </format>
    <format dxfId="297">
      <pivotArea dataOnly="0" labelOnly="1" fieldPosition="0">
        <references count="1">
          <reference field="8" count="0"/>
        </references>
      </pivotArea>
    </format>
    <format dxfId="296">
      <pivotArea dataOnly="0" labelOnly="1" grandRow="1" outline="0" fieldPosition="0"/>
    </format>
    <format dxfId="2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4">
      <pivotArea type="all" dataOnly="0" outline="0" fieldPosition="0"/>
    </format>
    <format dxfId="293">
      <pivotArea outline="0" collapsedLevelsAreSubtotals="1" fieldPosition="0"/>
    </format>
    <format dxfId="292">
      <pivotArea field="8" type="button" dataOnly="0" labelOnly="1" outline="0" axis="axisRow" fieldPosition="0"/>
    </format>
    <format dxfId="291">
      <pivotArea dataOnly="0" labelOnly="1" fieldPosition="0">
        <references count="1">
          <reference field="8" count="0"/>
        </references>
      </pivotArea>
    </format>
    <format dxfId="290">
      <pivotArea dataOnly="0" labelOnly="1" grandRow="1" outline="0" fieldPosition="0"/>
    </format>
    <format dxfId="28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8">
      <pivotArea outline="0" collapsedLevelsAreSubtotals="1" fieldPosition="0"/>
    </format>
    <format dxfId="28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85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B2339A-D14A-4264-9828-05E2BA2C9543}" name="Table5" displayName="Table5" ref="A6:AC147" totalsRowCount="1" headerRowDxfId="375" dataDxfId="374" totalsRowDxfId="373">
  <autoFilter ref="A6:AC146" xr:uid="{E5B2339A-D14A-4264-9828-05E2BA2C9543}"/>
  <sortState xmlns:xlrd2="http://schemas.microsoft.com/office/spreadsheetml/2017/richdata2" ref="A7:AC146">
    <sortCondition ref="A6:A146"/>
  </sortState>
  <tableColumns count="29">
    <tableColumn id="1" xr3:uid="{A639E6E5-9B21-4653-8734-90F446311A5D}" name="State" dataDxfId="372" totalsRowDxfId="371"/>
    <tableColumn id="28" xr3:uid="{E027155E-1242-4A95-8056-54A6DB647E52}" name="State P-code" dataDxfId="370" totalsRowDxfId="369"/>
    <tableColumn id="2" xr3:uid="{AF4EC81B-3905-4652-93F3-DBBAE2AEBEE5}" name="County" dataDxfId="368" totalsRowDxfId="367"/>
    <tableColumn id="29" xr3:uid="{2F26BA23-B608-4E83-84E2-C6C0997B901F}" name="County P-Code" dataDxfId="366" totalsRowDxfId="365"/>
    <tableColumn id="3" xr3:uid="{3EECD448-42C0-4A69-9E14-2058F4488FAA}" name="Payam" dataDxfId="364" totalsRowDxfId="363"/>
    <tableColumn id="4" xr3:uid="{F6956B9D-0ECF-4CED-8B23-A7C616F52BC9}" name="Site Name" dataDxfId="362" totalsRowDxfId="361"/>
    <tableColumn id="5" xr3:uid="{9BF87826-3379-4BEC-AE43-942A3925ACE8}" name="Alternate Site Name" dataDxfId="360" totalsRowDxfId="359"/>
    <tableColumn id="6" xr3:uid="{AA410594-C2A9-4953-92A3-18501EB4640A}" name="Site Typology" dataDxfId="358" totalsRowDxfId="357"/>
    <tableColumn id="7" xr3:uid="{F278EF64-6756-40BD-BA6F-0935DFFE21B9}" name="Site Managed" dataDxfId="356" totalsRowDxfId="355"/>
    <tableColumn id="8" xr3:uid="{8C968AC2-4D0B-41B4-BA87-EA47805617A0}" name="Managed by" dataDxfId="354" totalsRowDxfId="353"/>
    <tableColumn id="9" xr3:uid="{17B8A87D-3D99-48C9-B92D-8BDCB17632E2}" name="Implementing Partner/s or Support Organization" dataDxfId="352" totalsRowDxfId="351"/>
    <tableColumn id="10" xr3:uid="{5F6B3053-C667-46EF-9D7C-AB07C09BF942}" name="Response Type" dataDxfId="350" totalsRowDxfId="349"/>
    <tableColumn id="11" xr3:uid="{8C156FE3-1FD7-433E-817B-48D0DCF7BB7A}" name="Status of activities" dataDxfId="348" totalsRowDxfId="347"/>
    <tableColumn id="12" xr3:uid="{26EFF723-DD3A-4D56-BC56-1C1C84C51447}" name="Internally Displaced Persons" totalsRowFunction="custom" dataDxfId="346" totalsRowDxfId="345">
      <totalsRowFormula>SUM(N7:N146)</totalsRowFormula>
    </tableColumn>
    <tableColumn id="13" xr3:uid="{8CC18127-1A27-46B9-8B42-6C4B81636134}" name="Internally Displaced HHs" totalsRowFunction="custom" dataDxfId="344" totalsRowDxfId="343">
      <totalsRowFormula>SUM(O7:O146)</totalsRowFormula>
    </tableColumn>
    <tableColumn id="14" xr3:uid="{C94245A8-7671-40E2-B8EE-E20E1F7FCF99}" name="Male" totalsRowFunction="custom" dataDxfId="342" totalsRowDxfId="341">
      <totalsRowFormula>SUM(P7:P146)</totalsRowFormula>
    </tableColumn>
    <tableColumn id="15" xr3:uid="{822AB0EA-A024-4543-A708-ED398C41845F}" name="Female" totalsRowFunction="custom" dataDxfId="340" totalsRowDxfId="339">
      <totalsRowFormula>SUM(Q7:Q146)</totalsRowFormula>
    </tableColumn>
    <tableColumn id="16" xr3:uid="{0FA43662-F251-4518-9C00-7BE8CE523976}" name="0-4 M" totalsRowFunction="custom" dataDxfId="338" totalsRowDxfId="337">
      <totalsRowFormula>SUM(R7:R146)</totalsRowFormula>
    </tableColumn>
    <tableColumn id="17" xr3:uid="{4D01ED05-7C37-4103-8CA0-0E3018EE2247}" name="0-4 F" totalsRowFunction="custom" dataDxfId="336" totalsRowDxfId="335">
      <totalsRowFormula>SUM(S7:S146)</totalsRowFormula>
    </tableColumn>
    <tableColumn id="18" xr3:uid="{CA38F179-D730-43F0-B345-1C91FD9D154D}" name="5-17 M" totalsRowFunction="custom" dataDxfId="334" totalsRowDxfId="333">
      <totalsRowFormula>SUM(T7:T146)</totalsRowFormula>
    </tableColumn>
    <tableColumn id="19" xr3:uid="{14899CDF-B1DF-49AF-AA68-664D13D3ED80}" name="5-17 F" totalsRowFunction="custom" dataDxfId="332" totalsRowDxfId="331">
      <totalsRowFormula>SUM(U7:U146)</totalsRowFormula>
    </tableColumn>
    <tableColumn id="20" xr3:uid="{784B4D6F-C713-43F5-A92F-37B93FD3498E}" name="18-59 M" totalsRowFunction="custom" dataDxfId="330" totalsRowDxfId="329">
      <totalsRowFormula>SUM(V7:V146)</totalsRowFormula>
    </tableColumn>
    <tableColumn id="21" xr3:uid="{B93ABA42-F439-4DE9-967D-BCC1D7A5C9A7}" name="18-59 F" totalsRowFunction="custom" dataDxfId="328" totalsRowDxfId="327">
      <totalsRowFormula>SUM(W7:W146)</totalsRowFormula>
    </tableColumn>
    <tableColumn id="22" xr3:uid="{0868C1A8-E28A-435D-9DC7-5FFAD2CA0850}" name="60+ M" totalsRowFunction="custom" dataDxfId="326" totalsRowDxfId="325">
      <totalsRowFormula>SUM(X7:X146)</totalsRowFormula>
    </tableColumn>
    <tableColumn id="23" xr3:uid="{EA2E2D17-7E9F-46CC-BF4E-F8E78F4B8198}" name="60+ F" totalsRowFunction="custom" dataDxfId="324" totalsRowDxfId="323">
      <totalsRowFormula>SUM(Y7:Y146)</totalsRowFormula>
    </tableColumn>
    <tableColumn id="24" xr3:uid="{9E5665A6-859F-448A-9F66-5BBFA7F4412C}" name="Sudan Returnees (Individuals)" totalsRowFunction="custom" dataDxfId="322" totalsRowDxfId="321">
      <totalsRowFormula>SUM(Z7:Z146)</totalsRowFormula>
    </tableColumn>
    <tableColumn id="25" xr3:uid="{27E161EE-FCDF-4AC2-9442-CFACD3FFD8D6}" name="Sudan Returnees (HHs)" totalsRowFunction="custom" dataDxfId="320" totalsRowDxfId="319">
      <totalsRowFormula>SUM(AA7:AA146)</totalsRowFormula>
    </tableColumn>
    <tableColumn id="26" xr3:uid="{370FC792-3BA2-4EB4-8F7E-F7B6D6382611}" name="Other Returnees (Individuals)" totalsRowFunction="custom" dataDxfId="318" totalsRowDxfId="317">
      <totalsRowFormula>SUM(AB7:AB146)</totalsRowFormula>
    </tableColumn>
    <tableColumn id="27" xr3:uid="{7C728992-B78D-43CD-88C9-567C495FD619}" name="Other returnees (HHs)" totalsRowFunction="custom" dataDxfId="316" totalsRowDxfId="315">
      <totalsRowFormula>SUM(AC7:AC146)</totalsRow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B57059-4F14-4E25-ABA0-33A749E2024C}" name="Table4" displayName="Table4" ref="A1:J3" totalsRowCount="1" headerRowDxfId="21" dataDxfId="20" dataCellStyle="Percent">
  <tableColumns count="10">
    <tableColumn id="1" xr3:uid="{DBDC51B4-0749-438F-91E9-00ACD0915630}" name="Male" dataDxfId="19" totalsRowDxfId="18" dataCellStyle="Percent"/>
    <tableColumn id="2" xr3:uid="{3F019A01-2892-4876-9695-39BA61E5CEB5}" name="Female" dataDxfId="17" totalsRowDxfId="16" dataCellStyle="Percent"/>
    <tableColumn id="3" xr3:uid="{9D971E0D-0124-4171-A5A2-D295C659553B}" name="0-4 M" dataDxfId="15" totalsRowDxfId="14" dataCellStyle="Percent"/>
    <tableColumn id="4" xr3:uid="{A6469083-2C54-4443-8C94-EA8211E07277}" name="0-4 F" dataDxfId="13" totalsRowDxfId="12" dataCellStyle="Percent"/>
    <tableColumn id="5" xr3:uid="{1DD4DB3E-602E-4FA8-9322-71EFABE7EA81}" name="5-17 M" dataDxfId="11" totalsRowDxfId="10" dataCellStyle="Percent"/>
    <tableColumn id="6" xr3:uid="{F10FD116-2045-4854-824C-D34254128E09}" name="5-17 F" dataDxfId="9" totalsRowDxfId="8" dataCellStyle="Percent"/>
    <tableColumn id="7" xr3:uid="{DFB86F3C-F6F2-4B86-8994-299C90192613}" name="18-59 M" dataDxfId="7" totalsRowDxfId="6" dataCellStyle="Percent"/>
    <tableColumn id="8" xr3:uid="{EED78B7D-7868-4A71-9EC9-B90F6DFE880B}" name="18-59 F" dataDxfId="5" totalsRowDxfId="4" dataCellStyle="Percent"/>
    <tableColumn id="9" xr3:uid="{2A5F396D-79ED-4088-B359-72A8E42CA7F7}" name="60+ M" dataDxfId="3" totalsRowDxfId="2" dataCellStyle="Percent"/>
    <tableColumn id="10" xr3:uid="{FE989BD0-474A-426E-9189-0D4359AF7E19}" name="60+ F" dataDxfId="1" totalsRow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CCM Clust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C657D"/>
      </a:accent1>
      <a:accent2>
        <a:srgbClr val="4595AD"/>
      </a:accent2>
      <a:accent3>
        <a:srgbClr val="6FC5BC"/>
      </a:accent3>
      <a:accent4>
        <a:srgbClr val="BBDFBB"/>
      </a:accent4>
      <a:accent5>
        <a:srgbClr val="F5F3E8"/>
      </a:accent5>
      <a:accent6>
        <a:srgbClr val="EC6B4D"/>
      </a:accent6>
      <a:hlink>
        <a:srgbClr val="1C657D"/>
      </a:hlink>
      <a:folHlink>
        <a:srgbClr val="2C2C2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4AA8-A09E-47B0-B028-CE1EBB03475D}">
  <dimension ref="A1:AU147"/>
  <sheetViews>
    <sheetView showGridLines="0" tabSelected="1" zoomScale="90" zoomScaleNormal="90" workbookViewId="0">
      <pane ySplit="6" topLeftCell="A7" activePane="bottomLeft" state="frozen"/>
      <selection pane="bottomLeft" activeCell="F2" sqref="F2"/>
    </sheetView>
  </sheetViews>
  <sheetFormatPr defaultColWidth="9" defaultRowHeight="13.8" x14ac:dyDescent="0.25"/>
  <cols>
    <col min="1" max="1" width="20.3984375" style="31" bestFit="1" customWidth="1"/>
    <col min="2" max="2" width="12.8984375" style="31" customWidth="1"/>
    <col min="3" max="3" width="13" style="31" bestFit="1" customWidth="1"/>
    <col min="4" max="4" width="13.8984375" style="31" bestFit="1" customWidth="1"/>
    <col min="5" max="5" width="14.69921875" style="31" bestFit="1" customWidth="1"/>
    <col min="6" max="6" width="27.19921875" style="31" customWidth="1"/>
    <col min="7" max="7" width="31.3984375" style="31" bestFit="1" customWidth="1"/>
    <col min="8" max="8" width="21.69921875" style="31" customWidth="1"/>
    <col min="9" max="9" width="14.5" style="31" bestFit="1" customWidth="1"/>
    <col min="10" max="10" width="13.3984375" style="31" bestFit="1" customWidth="1"/>
    <col min="11" max="11" width="20.19921875" style="31" customWidth="1"/>
    <col min="12" max="12" width="13.8984375" style="31" bestFit="1" customWidth="1"/>
    <col min="13" max="13" width="9.5" style="31" customWidth="1"/>
    <col min="14" max="14" width="17.5" style="31" customWidth="1"/>
    <col min="15" max="15" width="15.69921875" style="31" customWidth="1"/>
    <col min="16" max="16" width="7.8984375" style="31" bestFit="1" customWidth="1"/>
    <col min="17" max="17" width="9" style="31" bestFit="1" customWidth="1"/>
    <col min="18" max="18" width="8.09765625" style="31" bestFit="1" customWidth="1"/>
    <col min="19" max="19" width="7.59765625" style="31" bestFit="1" customWidth="1"/>
    <col min="20" max="20" width="8.8984375" style="31" bestFit="1" customWidth="1"/>
    <col min="21" max="21" width="8.3984375" style="31" bestFit="1" customWidth="1"/>
    <col min="22" max="22" width="10.09765625" style="31" bestFit="1" customWidth="1"/>
    <col min="23" max="23" width="9.59765625" style="31" bestFit="1" customWidth="1"/>
    <col min="24" max="24" width="8.5" style="31" bestFit="1" customWidth="1"/>
    <col min="25" max="25" width="7.8984375" style="31" customWidth="1"/>
    <col min="26" max="26" width="13.3984375" style="31" bestFit="1" customWidth="1"/>
    <col min="27" max="27" width="17.5" style="31" bestFit="1" customWidth="1"/>
    <col min="28" max="28" width="16.8984375" style="31" bestFit="1" customWidth="1"/>
    <col min="29" max="29" width="16.19921875" style="31" bestFit="1" customWidth="1"/>
    <col min="30" max="30" width="9.59765625" style="31" bestFit="1" customWidth="1"/>
    <col min="31" max="16384" width="9" style="31"/>
  </cols>
  <sheetData>
    <row r="1" spans="1:29" ht="6.75" customHeight="1" x14ac:dyDescent="0.25"/>
    <row r="2" spans="1:29" ht="25.2" x14ac:dyDescent="0.45">
      <c r="B2" s="32" t="s">
        <v>0</v>
      </c>
      <c r="D2" s="32"/>
      <c r="F2" s="33" t="s">
        <v>1</v>
      </c>
      <c r="G2" s="34">
        <f>Table5[[#Totals],[Internally Displaced Persons]]</f>
        <v>861719</v>
      </c>
      <c r="H2" s="34">
        <f>Table5[[#Totals],[Internally Displaced HHs]]</f>
        <v>156950.66666666669</v>
      </c>
    </row>
    <row r="3" spans="1:29" ht="18" x14ac:dyDescent="0.35">
      <c r="B3" s="35" t="s">
        <v>2</v>
      </c>
      <c r="D3" s="35"/>
      <c r="F3" s="33" t="s">
        <v>3</v>
      </c>
      <c r="G3" s="34">
        <f>Table5[[#Totals],[Sudan Returnees (Individuals)]]+Table5[[#Totals],[Other Returnees (Individuals)]]</f>
        <v>35486</v>
      </c>
      <c r="H3" s="34">
        <f>Table5[[#Totals],[Sudan Returnees (HHs)]]+Table5[[#Totals],[Other returnees (HHs)]]</f>
        <v>5068</v>
      </c>
    </row>
    <row r="4" spans="1:29" x14ac:dyDescent="0.25">
      <c r="B4" s="36" t="s">
        <v>4</v>
      </c>
      <c r="D4" s="36"/>
      <c r="F4" s="37" t="s">
        <v>5</v>
      </c>
      <c r="G4" s="38">
        <f>Table5[[#Totals],[Internally Displaced Persons]]+Table5[[#Totals],[Sudan Returnees (Individuals)]]+Table5[[#Totals],[Other Returnees (Individuals)]]</f>
        <v>897205</v>
      </c>
      <c r="H4" s="38">
        <f>Table5[[#Totals],[Internally Displaced HHs]]+Table5[[#Totals],[Sudan Returnees (HHs)]]+Table5[[#Totals],[Other returnees (HHs)]]</f>
        <v>162018.66666666669</v>
      </c>
    </row>
    <row r="5" spans="1:29" ht="8.25" customHeight="1" x14ac:dyDescent="0.25"/>
    <row r="6" spans="1:29" s="41" customFormat="1" ht="39.6" x14ac:dyDescent="0.25">
      <c r="A6" s="39" t="s">
        <v>6</v>
      </c>
      <c r="B6" s="39" t="s">
        <v>7</v>
      </c>
      <c r="C6" s="39" t="s">
        <v>8</v>
      </c>
      <c r="D6" s="39" t="s">
        <v>9</v>
      </c>
      <c r="E6" s="39" t="s">
        <v>10</v>
      </c>
      <c r="F6" s="39" t="s">
        <v>11</v>
      </c>
      <c r="G6" s="39" t="s">
        <v>12</v>
      </c>
      <c r="H6" s="39" t="s">
        <v>13</v>
      </c>
      <c r="I6" s="39" t="s">
        <v>14</v>
      </c>
      <c r="J6" s="39" t="s">
        <v>15</v>
      </c>
      <c r="K6" s="39" t="s">
        <v>16</v>
      </c>
      <c r="L6" s="39" t="s">
        <v>17</v>
      </c>
      <c r="M6" s="39" t="s">
        <v>18</v>
      </c>
      <c r="N6" s="39" t="s">
        <v>19</v>
      </c>
      <c r="O6" s="39" t="s">
        <v>20</v>
      </c>
      <c r="P6" s="39" t="s">
        <v>21</v>
      </c>
      <c r="Q6" s="39" t="s">
        <v>22</v>
      </c>
      <c r="R6" s="39" t="s">
        <v>23</v>
      </c>
      <c r="S6" s="39" t="s">
        <v>24</v>
      </c>
      <c r="T6" s="39" t="s">
        <v>25</v>
      </c>
      <c r="U6" s="39" t="s">
        <v>26</v>
      </c>
      <c r="V6" s="39" t="s">
        <v>27</v>
      </c>
      <c r="W6" s="39" t="s">
        <v>28</v>
      </c>
      <c r="X6" s="39" t="s">
        <v>29</v>
      </c>
      <c r="Y6" s="39" t="s">
        <v>30</v>
      </c>
      <c r="Z6" s="40" t="s">
        <v>31</v>
      </c>
      <c r="AA6" s="40" t="s">
        <v>32</v>
      </c>
      <c r="AB6" s="40" t="s">
        <v>33</v>
      </c>
      <c r="AC6" s="40" t="s">
        <v>34</v>
      </c>
    </row>
    <row r="7" spans="1:29" s="44" customFormat="1" x14ac:dyDescent="0.25">
      <c r="A7" s="42" t="s">
        <v>35</v>
      </c>
      <c r="B7" s="42" t="s">
        <v>36</v>
      </c>
      <c r="C7" s="42" t="s">
        <v>37</v>
      </c>
      <c r="D7" s="42" t="s">
        <v>38</v>
      </c>
      <c r="E7" s="42" t="s">
        <v>39</v>
      </c>
      <c r="F7" s="42" t="s">
        <v>40</v>
      </c>
      <c r="G7" s="42" t="s">
        <v>41</v>
      </c>
      <c r="H7" s="42" t="s">
        <v>42</v>
      </c>
      <c r="I7" s="42" t="s">
        <v>43</v>
      </c>
      <c r="J7" s="42" t="s">
        <v>44</v>
      </c>
      <c r="K7" s="42"/>
      <c r="L7" s="42" t="s">
        <v>45</v>
      </c>
      <c r="M7" s="42" t="s">
        <v>46</v>
      </c>
      <c r="N7" s="43">
        <v>12056</v>
      </c>
      <c r="O7" s="43">
        <v>2009.3333333333333</v>
      </c>
      <c r="P7" s="43">
        <v>6076.9581536328387</v>
      </c>
      <c r="Q7" s="43">
        <v>5979.0418463671613</v>
      </c>
      <c r="R7" s="43">
        <v>196.51279999999997</v>
      </c>
      <c r="S7" s="43">
        <v>362.88559999999995</v>
      </c>
      <c r="T7" s="43">
        <v>693.22</v>
      </c>
      <c r="U7" s="43">
        <v>700.45359999999994</v>
      </c>
      <c r="V7" s="43">
        <v>3954.3680000000004</v>
      </c>
      <c r="W7" s="43">
        <v>3857.92</v>
      </c>
      <c r="X7" s="43">
        <v>1531.1120000000001</v>
      </c>
      <c r="Y7" s="43">
        <v>759.52800000000002</v>
      </c>
      <c r="Z7" s="43"/>
      <c r="AA7" s="43"/>
      <c r="AB7" s="43"/>
      <c r="AC7" s="43"/>
    </row>
    <row r="8" spans="1:29" x14ac:dyDescent="0.25">
      <c r="A8" s="33" t="s">
        <v>35</v>
      </c>
      <c r="B8" s="33" t="s">
        <v>36</v>
      </c>
      <c r="C8" s="33" t="s">
        <v>37</v>
      </c>
      <c r="D8" s="33" t="s">
        <v>38</v>
      </c>
      <c r="E8" s="33" t="s">
        <v>39</v>
      </c>
      <c r="F8" s="33" t="s">
        <v>47</v>
      </c>
      <c r="G8" s="33" t="s">
        <v>48</v>
      </c>
      <c r="H8" s="33" t="s">
        <v>49</v>
      </c>
      <c r="I8" s="33" t="s">
        <v>43</v>
      </c>
      <c r="J8" s="33" t="s">
        <v>50</v>
      </c>
      <c r="K8" s="33" t="s">
        <v>51</v>
      </c>
      <c r="L8" s="33" t="s">
        <v>52</v>
      </c>
      <c r="M8" s="33" t="s">
        <v>46</v>
      </c>
      <c r="N8" s="34">
        <v>8015</v>
      </c>
      <c r="O8" s="34">
        <v>1822</v>
      </c>
      <c r="P8" s="34">
        <v>822</v>
      </c>
      <c r="Q8" s="34">
        <v>7193</v>
      </c>
      <c r="R8" s="34">
        <v>130.64449999999999</v>
      </c>
      <c r="S8" s="34">
        <v>241.25149999999999</v>
      </c>
      <c r="T8" s="34">
        <v>460.86250000000001</v>
      </c>
      <c r="U8" s="34">
        <v>465.67149999999998</v>
      </c>
      <c r="V8" s="34">
        <v>2628.92</v>
      </c>
      <c r="W8" s="34">
        <v>2564.8000000000002</v>
      </c>
      <c r="X8" s="34">
        <v>1017.905</v>
      </c>
      <c r="Y8" s="34">
        <v>504.94499999999999</v>
      </c>
      <c r="Z8" s="34">
        <v>134</v>
      </c>
      <c r="AA8" s="34">
        <v>21</v>
      </c>
      <c r="AB8" s="34">
        <v>74</v>
      </c>
      <c r="AC8" s="34">
        <v>14</v>
      </c>
    </row>
    <row r="9" spans="1:29" x14ac:dyDescent="0.25">
      <c r="A9" s="33" t="s">
        <v>35</v>
      </c>
      <c r="B9" s="33" t="s">
        <v>36</v>
      </c>
      <c r="C9" s="33" t="s">
        <v>37</v>
      </c>
      <c r="D9" s="33" t="s">
        <v>38</v>
      </c>
      <c r="E9" s="33" t="s">
        <v>39</v>
      </c>
      <c r="F9" s="33" t="s">
        <v>53</v>
      </c>
      <c r="G9" s="33"/>
      <c r="H9" s="33" t="s">
        <v>54</v>
      </c>
      <c r="I9" s="33" t="s">
        <v>55</v>
      </c>
      <c r="J9" s="33" t="s">
        <v>50</v>
      </c>
      <c r="K9" s="33" t="s">
        <v>44</v>
      </c>
      <c r="L9" s="33" t="s">
        <v>56</v>
      </c>
      <c r="M9" s="33" t="s">
        <v>56</v>
      </c>
      <c r="N9" s="34">
        <v>8520</v>
      </c>
      <c r="O9" s="34">
        <v>2209</v>
      </c>
      <c r="P9" s="34">
        <v>4328</v>
      </c>
      <c r="Q9" s="34">
        <v>4192</v>
      </c>
      <c r="R9" s="34">
        <v>138.87599999999998</v>
      </c>
      <c r="S9" s="34">
        <v>256.452</v>
      </c>
      <c r="T9" s="34">
        <v>489.90000000000003</v>
      </c>
      <c r="U9" s="34">
        <v>495.012</v>
      </c>
      <c r="V9" s="34">
        <v>2794.56</v>
      </c>
      <c r="W9" s="34">
        <v>2726.4</v>
      </c>
      <c r="X9" s="34">
        <v>1082.04</v>
      </c>
      <c r="Y9" s="34">
        <v>536.76</v>
      </c>
      <c r="Z9" s="34">
        <v>523</v>
      </c>
      <c r="AA9" s="34">
        <v>78</v>
      </c>
      <c r="AB9" s="34">
        <v>190</v>
      </c>
      <c r="AC9" s="34">
        <v>39</v>
      </c>
    </row>
    <row r="10" spans="1:29" x14ac:dyDescent="0.25">
      <c r="A10" s="33" t="s">
        <v>35</v>
      </c>
      <c r="B10" s="33" t="s">
        <v>36</v>
      </c>
      <c r="C10" s="33" t="s">
        <v>37</v>
      </c>
      <c r="D10" s="33" t="s">
        <v>38</v>
      </c>
      <c r="E10" s="33" t="s">
        <v>39</v>
      </c>
      <c r="F10" s="33" t="s">
        <v>57</v>
      </c>
      <c r="G10" s="33"/>
      <c r="H10" s="33" t="s">
        <v>54</v>
      </c>
      <c r="I10" s="33" t="s">
        <v>55</v>
      </c>
      <c r="J10" s="33" t="s">
        <v>50</v>
      </c>
      <c r="K10" s="33" t="s">
        <v>44</v>
      </c>
      <c r="L10" s="33" t="s">
        <v>56</v>
      </c>
      <c r="M10" s="33" t="s">
        <v>56</v>
      </c>
      <c r="N10" s="34">
        <v>28106</v>
      </c>
      <c r="O10" s="34">
        <v>10023</v>
      </c>
      <c r="P10" s="34">
        <v>13802</v>
      </c>
      <c r="Q10" s="34">
        <v>14304</v>
      </c>
      <c r="R10" s="34">
        <v>458.12779999999998</v>
      </c>
      <c r="S10" s="34">
        <v>845.99059999999997</v>
      </c>
      <c r="T10" s="34">
        <v>1616.095</v>
      </c>
      <c r="U10" s="34">
        <v>1632.9585999999999</v>
      </c>
      <c r="V10" s="34">
        <v>9218.768</v>
      </c>
      <c r="W10" s="34">
        <v>8993.92</v>
      </c>
      <c r="X10" s="34">
        <v>3569.462</v>
      </c>
      <c r="Y10" s="34">
        <v>1770.6780000000001</v>
      </c>
      <c r="Z10" s="34">
        <v>5917</v>
      </c>
      <c r="AA10" s="34">
        <v>231</v>
      </c>
      <c r="AB10" s="34">
        <v>723</v>
      </c>
      <c r="AC10" s="34">
        <v>95</v>
      </c>
    </row>
    <row r="11" spans="1:29" x14ac:dyDescent="0.25">
      <c r="A11" s="33" t="s">
        <v>35</v>
      </c>
      <c r="B11" s="33" t="s">
        <v>36</v>
      </c>
      <c r="C11" s="33" t="s">
        <v>37</v>
      </c>
      <c r="D11" s="33" t="s">
        <v>38</v>
      </c>
      <c r="E11" s="33" t="s">
        <v>37</v>
      </c>
      <c r="F11" s="33" t="s">
        <v>58</v>
      </c>
      <c r="G11" s="33"/>
      <c r="H11" s="33" t="s">
        <v>42</v>
      </c>
      <c r="I11" s="33" t="s">
        <v>55</v>
      </c>
      <c r="J11" s="33" t="s">
        <v>56</v>
      </c>
      <c r="K11" s="33"/>
      <c r="L11" s="33" t="s">
        <v>56</v>
      </c>
      <c r="M11" s="33" t="s">
        <v>56</v>
      </c>
      <c r="N11" s="34">
        <v>12000</v>
      </c>
      <c r="O11" s="34">
        <v>2000</v>
      </c>
      <c r="P11" s="34">
        <v>6048.7307434965214</v>
      </c>
      <c r="Q11" s="34">
        <v>5951.2692565034786</v>
      </c>
      <c r="R11" s="34">
        <v>195.6</v>
      </c>
      <c r="S11" s="34">
        <v>361.2</v>
      </c>
      <c r="T11" s="34">
        <v>690</v>
      </c>
      <c r="U11" s="34">
        <v>697.19999999999993</v>
      </c>
      <c r="V11" s="34">
        <v>3936</v>
      </c>
      <c r="W11" s="34">
        <v>3840</v>
      </c>
      <c r="X11" s="34">
        <v>1524</v>
      </c>
      <c r="Y11" s="34">
        <v>756</v>
      </c>
      <c r="Z11" s="34"/>
      <c r="AA11" s="34"/>
      <c r="AB11" s="34"/>
      <c r="AC11" s="34"/>
    </row>
    <row r="12" spans="1:29" x14ac:dyDescent="0.25">
      <c r="A12" s="33" t="s">
        <v>35</v>
      </c>
      <c r="B12" s="33" t="s">
        <v>36</v>
      </c>
      <c r="C12" s="33" t="s">
        <v>37</v>
      </c>
      <c r="D12" s="33" t="s">
        <v>38</v>
      </c>
      <c r="E12" s="33" t="s">
        <v>59</v>
      </c>
      <c r="F12" s="33" t="s">
        <v>60</v>
      </c>
      <c r="G12" s="33" t="s">
        <v>61</v>
      </c>
      <c r="H12" s="33" t="s">
        <v>54</v>
      </c>
      <c r="I12" s="33" t="s">
        <v>43</v>
      </c>
      <c r="J12" s="33" t="s">
        <v>62</v>
      </c>
      <c r="K12" s="33"/>
      <c r="L12" s="33" t="s">
        <v>52</v>
      </c>
      <c r="M12" s="33" t="s">
        <v>46</v>
      </c>
      <c r="N12" s="34">
        <v>39351</v>
      </c>
      <c r="O12" s="34">
        <v>5329</v>
      </c>
      <c r="P12" s="34">
        <v>19815</v>
      </c>
      <c r="Q12" s="34">
        <v>19536</v>
      </c>
      <c r="R12" s="34">
        <v>641.42129999999997</v>
      </c>
      <c r="S12" s="34">
        <v>1184.4650999999999</v>
      </c>
      <c r="T12" s="34">
        <v>2262.6824999999999</v>
      </c>
      <c r="U12" s="34">
        <v>2286.2930999999999</v>
      </c>
      <c r="V12" s="34">
        <v>12907.128000000001</v>
      </c>
      <c r="W12" s="34">
        <v>12592.32</v>
      </c>
      <c r="X12" s="34">
        <v>4997.5770000000002</v>
      </c>
      <c r="Y12" s="34">
        <v>2479.1129999999998</v>
      </c>
      <c r="Z12" s="34">
        <v>1789</v>
      </c>
      <c r="AA12" s="34">
        <v>257</v>
      </c>
      <c r="AB12" s="34">
        <v>75</v>
      </c>
      <c r="AC12" s="34">
        <v>12</v>
      </c>
    </row>
    <row r="13" spans="1:29" x14ac:dyDescent="0.25">
      <c r="A13" s="33" t="s">
        <v>35</v>
      </c>
      <c r="B13" s="33" t="s">
        <v>36</v>
      </c>
      <c r="C13" s="33" t="s">
        <v>37</v>
      </c>
      <c r="D13" s="33" t="s">
        <v>38</v>
      </c>
      <c r="E13" s="33" t="s">
        <v>63</v>
      </c>
      <c r="F13" s="33" t="s">
        <v>64</v>
      </c>
      <c r="G13" s="33" t="s">
        <v>65</v>
      </c>
      <c r="H13" s="33" t="s">
        <v>42</v>
      </c>
      <c r="I13" s="33" t="s">
        <v>55</v>
      </c>
      <c r="J13" s="33" t="s">
        <v>50</v>
      </c>
      <c r="K13" s="33"/>
      <c r="L13" s="33" t="s">
        <v>56</v>
      </c>
      <c r="M13" s="33" t="s">
        <v>56</v>
      </c>
      <c r="N13" s="34">
        <v>15030</v>
      </c>
      <c r="O13" s="34">
        <v>2770</v>
      </c>
      <c r="P13" s="34">
        <v>6400</v>
      </c>
      <c r="Q13" s="34">
        <v>8630</v>
      </c>
      <c r="R13" s="34">
        <v>244.98899999999998</v>
      </c>
      <c r="S13" s="34">
        <v>452.40299999999996</v>
      </c>
      <c r="T13" s="34">
        <v>864.22500000000002</v>
      </c>
      <c r="U13" s="34">
        <v>873.24299999999994</v>
      </c>
      <c r="V13" s="34">
        <v>4929.84</v>
      </c>
      <c r="W13" s="34">
        <v>4809.6000000000004</v>
      </c>
      <c r="X13" s="34">
        <v>1908.81</v>
      </c>
      <c r="Y13" s="34">
        <v>946.89</v>
      </c>
      <c r="Z13" s="34">
        <v>5602</v>
      </c>
      <c r="AA13" s="34">
        <v>1214</v>
      </c>
      <c r="AB13" s="34">
        <v>337</v>
      </c>
      <c r="AC13" s="34">
        <v>57</v>
      </c>
    </row>
    <row r="14" spans="1:29" x14ac:dyDescent="0.25">
      <c r="A14" s="33" t="s">
        <v>35</v>
      </c>
      <c r="B14" s="33" t="s">
        <v>36</v>
      </c>
      <c r="C14" s="33" t="s">
        <v>37</v>
      </c>
      <c r="D14" s="33" t="s">
        <v>38</v>
      </c>
      <c r="E14" s="33" t="s">
        <v>39</v>
      </c>
      <c r="F14" s="33" t="s">
        <v>66</v>
      </c>
      <c r="G14" s="33"/>
      <c r="H14" s="33" t="s">
        <v>42</v>
      </c>
      <c r="I14" s="33" t="s">
        <v>55</v>
      </c>
      <c r="J14" s="33" t="s">
        <v>56</v>
      </c>
      <c r="K14" s="33"/>
      <c r="L14" s="33" t="s">
        <v>56</v>
      </c>
      <c r="M14" s="33" t="s">
        <v>56</v>
      </c>
      <c r="N14" s="34">
        <v>399</v>
      </c>
      <c r="O14" s="34">
        <v>66</v>
      </c>
      <c r="P14" s="34">
        <v>201.12029722125934</v>
      </c>
      <c r="Q14" s="34">
        <v>197.87970277874064</v>
      </c>
      <c r="R14" s="34">
        <v>6.5036999999999994</v>
      </c>
      <c r="S14" s="34">
        <v>12.0099</v>
      </c>
      <c r="T14" s="34">
        <v>22.942500000000003</v>
      </c>
      <c r="U14" s="34">
        <v>23.181899999999999</v>
      </c>
      <c r="V14" s="34">
        <v>130.87200000000001</v>
      </c>
      <c r="W14" s="34">
        <v>127.68</v>
      </c>
      <c r="X14" s="34">
        <v>50.673000000000002</v>
      </c>
      <c r="Y14" s="34">
        <v>25.137</v>
      </c>
      <c r="Z14" s="34"/>
      <c r="AA14" s="34"/>
      <c r="AB14" s="34"/>
      <c r="AC14" s="34"/>
    </row>
    <row r="15" spans="1:29" x14ac:dyDescent="0.25">
      <c r="A15" s="33" t="s">
        <v>35</v>
      </c>
      <c r="B15" s="33" t="s">
        <v>36</v>
      </c>
      <c r="C15" s="33" t="s">
        <v>37</v>
      </c>
      <c r="D15" s="33" t="s">
        <v>38</v>
      </c>
      <c r="E15" s="33" t="s">
        <v>67</v>
      </c>
      <c r="F15" s="33" t="s">
        <v>68</v>
      </c>
      <c r="G15" s="33"/>
      <c r="H15" s="33" t="s">
        <v>42</v>
      </c>
      <c r="I15" s="33" t="s">
        <v>55</v>
      </c>
      <c r="J15" s="33" t="s">
        <v>56</v>
      </c>
      <c r="K15" s="33"/>
      <c r="L15" s="33" t="s">
        <v>56</v>
      </c>
      <c r="M15" s="33" t="s">
        <v>56</v>
      </c>
      <c r="N15" s="34">
        <v>410</v>
      </c>
      <c r="O15" s="34">
        <v>68</v>
      </c>
      <c r="P15" s="34">
        <v>206.66496706946447</v>
      </c>
      <c r="Q15" s="34">
        <v>203.3350329305355</v>
      </c>
      <c r="R15" s="34">
        <v>6.6829999999999998</v>
      </c>
      <c r="S15" s="34">
        <v>12.340999999999999</v>
      </c>
      <c r="T15" s="34">
        <v>23.574999999999999</v>
      </c>
      <c r="U15" s="34">
        <v>23.820999999999998</v>
      </c>
      <c r="V15" s="34">
        <v>134.48000000000002</v>
      </c>
      <c r="W15" s="34">
        <v>131.19999999999999</v>
      </c>
      <c r="X15" s="34">
        <v>52.07</v>
      </c>
      <c r="Y15" s="34">
        <v>25.830000000000002</v>
      </c>
      <c r="Z15" s="34"/>
      <c r="AA15" s="34"/>
      <c r="AB15" s="34"/>
      <c r="AC15" s="34"/>
    </row>
    <row r="16" spans="1:29" x14ac:dyDescent="0.25">
      <c r="A16" s="33" t="s">
        <v>35</v>
      </c>
      <c r="B16" s="33" t="s">
        <v>36</v>
      </c>
      <c r="C16" s="33" t="s">
        <v>69</v>
      </c>
      <c r="D16" s="33" t="s">
        <v>70</v>
      </c>
      <c r="E16" s="33" t="s">
        <v>71</v>
      </c>
      <c r="F16" s="33" t="s">
        <v>72</v>
      </c>
      <c r="G16" s="33"/>
      <c r="H16" s="33" t="s">
        <v>42</v>
      </c>
      <c r="I16" s="33" t="s">
        <v>55</v>
      </c>
      <c r="J16" s="33" t="s">
        <v>56</v>
      </c>
      <c r="K16" s="33"/>
      <c r="L16" s="33" t="s">
        <v>56</v>
      </c>
      <c r="M16" s="33" t="s">
        <v>56</v>
      </c>
      <c r="N16" s="34">
        <v>300</v>
      </c>
      <c r="O16" s="34">
        <v>50</v>
      </c>
      <c r="P16" s="34">
        <v>151.21826858741304</v>
      </c>
      <c r="Q16" s="34">
        <v>148.78173141258696</v>
      </c>
      <c r="R16" s="34">
        <v>28.139999999999997</v>
      </c>
      <c r="S16" s="34">
        <v>36.6</v>
      </c>
      <c r="T16" s="34">
        <v>43.800000000000004</v>
      </c>
      <c r="U16" s="34">
        <v>56.7</v>
      </c>
      <c r="V16" s="34">
        <v>52.199999999999996</v>
      </c>
      <c r="W16" s="34">
        <v>57.9</v>
      </c>
      <c r="X16" s="34">
        <v>15.959999999999999</v>
      </c>
      <c r="Y16" s="34">
        <v>8.7000000000000011</v>
      </c>
      <c r="Z16" s="34"/>
      <c r="AA16" s="34"/>
      <c r="AB16" s="34"/>
      <c r="AC16" s="34"/>
    </row>
    <row r="17" spans="1:47" x14ac:dyDescent="0.25">
      <c r="A17" s="33" t="s">
        <v>35</v>
      </c>
      <c r="B17" s="33" t="s">
        <v>36</v>
      </c>
      <c r="C17" s="33" t="s">
        <v>73</v>
      </c>
      <c r="D17" s="33" t="s">
        <v>74</v>
      </c>
      <c r="E17" s="33" t="s">
        <v>75</v>
      </c>
      <c r="F17" s="33" t="s">
        <v>76</v>
      </c>
      <c r="G17" s="33"/>
      <c r="H17" s="33" t="s">
        <v>42</v>
      </c>
      <c r="I17" s="33" t="s">
        <v>55</v>
      </c>
      <c r="J17" s="33" t="s">
        <v>56</v>
      </c>
      <c r="K17" s="33"/>
      <c r="L17" s="33" t="s">
        <v>56</v>
      </c>
      <c r="M17" s="33" t="s">
        <v>56</v>
      </c>
      <c r="N17" s="34">
        <v>2630</v>
      </c>
      <c r="O17" s="34">
        <v>526</v>
      </c>
      <c r="P17" s="34">
        <v>1325.6801546163208</v>
      </c>
      <c r="Q17" s="34">
        <v>1304.319845383679</v>
      </c>
      <c r="R17" s="34">
        <v>272.46800000000002</v>
      </c>
      <c r="S17" s="34">
        <v>257.214</v>
      </c>
      <c r="T17" s="34">
        <v>497.07</v>
      </c>
      <c r="U17" s="34">
        <v>454.98999999999995</v>
      </c>
      <c r="V17" s="34">
        <v>420.8</v>
      </c>
      <c r="W17" s="34">
        <v>578.6</v>
      </c>
      <c r="X17" s="34">
        <v>47.602999999999994</v>
      </c>
      <c r="Y17" s="34">
        <v>101.255</v>
      </c>
      <c r="Z17" s="34"/>
      <c r="AA17" s="34"/>
      <c r="AB17" s="34"/>
      <c r="AC17" s="34"/>
    </row>
    <row r="18" spans="1:47" x14ac:dyDescent="0.25">
      <c r="A18" s="33" t="s">
        <v>35</v>
      </c>
      <c r="B18" s="33" t="s">
        <v>36</v>
      </c>
      <c r="C18" s="33" t="s">
        <v>73</v>
      </c>
      <c r="D18" s="33" t="s">
        <v>74</v>
      </c>
      <c r="E18" s="33" t="s">
        <v>77</v>
      </c>
      <c r="F18" s="33" t="s">
        <v>78</v>
      </c>
      <c r="G18" s="33"/>
      <c r="H18" s="33" t="s">
        <v>42</v>
      </c>
      <c r="I18" s="33" t="s">
        <v>55</v>
      </c>
      <c r="J18" s="33" t="s">
        <v>56</v>
      </c>
      <c r="K18" s="33"/>
      <c r="L18" s="33" t="s">
        <v>56</v>
      </c>
      <c r="M18" s="33" t="s">
        <v>56</v>
      </c>
      <c r="N18" s="34">
        <v>1100</v>
      </c>
      <c r="O18" s="34">
        <v>220</v>
      </c>
      <c r="P18" s="34">
        <v>554.46698482051443</v>
      </c>
      <c r="Q18" s="34">
        <v>545.53301517948546</v>
      </c>
      <c r="R18" s="34">
        <v>113.96</v>
      </c>
      <c r="S18" s="34">
        <v>107.58</v>
      </c>
      <c r="T18" s="34">
        <v>207.9</v>
      </c>
      <c r="U18" s="34">
        <v>190.29999999999998</v>
      </c>
      <c r="V18" s="34">
        <v>176</v>
      </c>
      <c r="W18" s="34">
        <v>242</v>
      </c>
      <c r="X18" s="34">
        <v>19.909999999999997</v>
      </c>
      <c r="Y18" s="34">
        <v>42.35</v>
      </c>
      <c r="Z18" s="34"/>
      <c r="AA18" s="34"/>
      <c r="AB18" s="34"/>
      <c r="AC18" s="34"/>
    </row>
    <row r="19" spans="1:47" x14ac:dyDescent="0.25">
      <c r="A19" s="33" t="s">
        <v>35</v>
      </c>
      <c r="B19" s="33" t="s">
        <v>36</v>
      </c>
      <c r="C19" s="33" t="s">
        <v>73</v>
      </c>
      <c r="D19" s="33" t="s">
        <v>74</v>
      </c>
      <c r="E19" s="33" t="s">
        <v>75</v>
      </c>
      <c r="F19" s="33" t="s">
        <v>79</v>
      </c>
      <c r="G19" s="33"/>
      <c r="H19" s="33" t="s">
        <v>42</v>
      </c>
      <c r="I19" s="33" t="s">
        <v>55</v>
      </c>
      <c r="J19" s="33" t="s">
        <v>56</v>
      </c>
      <c r="K19" s="33"/>
      <c r="L19" s="33" t="s">
        <v>56</v>
      </c>
      <c r="M19" s="33" t="s">
        <v>56</v>
      </c>
      <c r="N19" s="34">
        <v>1755</v>
      </c>
      <c r="O19" s="34">
        <v>351</v>
      </c>
      <c r="P19" s="34">
        <v>884.62687123636624</v>
      </c>
      <c r="Q19" s="34">
        <v>870.37312876363364</v>
      </c>
      <c r="R19" s="34">
        <v>181.81799999999998</v>
      </c>
      <c r="S19" s="34">
        <v>171.63900000000001</v>
      </c>
      <c r="T19" s="34">
        <v>331.69499999999999</v>
      </c>
      <c r="U19" s="34">
        <v>303.61499999999995</v>
      </c>
      <c r="V19" s="34">
        <v>280.8</v>
      </c>
      <c r="W19" s="34">
        <v>386.1</v>
      </c>
      <c r="X19" s="34">
        <v>31.765499999999996</v>
      </c>
      <c r="Y19" s="34">
        <v>67.567499999999995</v>
      </c>
      <c r="Z19" s="34"/>
      <c r="AA19" s="34"/>
      <c r="AB19" s="34"/>
      <c r="AC19" s="34"/>
    </row>
    <row r="20" spans="1:47" s="44" customFormat="1" x14ac:dyDescent="0.25">
      <c r="A20" s="33" t="s">
        <v>80</v>
      </c>
      <c r="B20" s="33" t="s">
        <v>81</v>
      </c>
      <c r="C20" s="33" t="s">
        <v>82</v>
      </c>
      <c r="D20" s="33" t="s">
        <v>83</v>
      </c>
      <c r="E20" s="33" t="s">
        <v>84</v>
      </c>
      <c r="F20" s="33" t="s">
        <v>84</v>
      </c>
      <c r="G20" s="33" t="s">
        <v>85</v>
      </c>
      <c r="H20" s="33" t="s">
        <v>42</v>
      </c>
      <c r="I20" s="33" t="s">
        <v>43</v>
      </c>
      <c r="J20" s="33" t="s">
        <v>44</v>
      </c>
      <c r="K20" s="33"/>
      <c r="L20" s="33" t="s">
        <v>86</v>
      </c>
      <c r="M20" s="33" t="s">
        <v>87</v>
      </c>
      <c r="N20" s="34">
        <v>2934</v>
      </c>
      <c r="O20" s="34">
        <v>978</v>
      </c>
      <c r="P20" s="34">
        <v>2113</v>
      </c>
      <c r="Q20" s="34">
        <v>821</v>
      </c>
      <c r="R20" s="34">
        <v>259.65899999999999</v>
      </c>
      <c r="S20" s="34">
        <v>282.25079999999997</v>
      </c>
      <c r="T20" s="34">
        <v>492.91200000000003</v>
      </c>
      <c r="U20" s="34">
        <v>443.03399999999999</v>
      </c>
      <c r="V20" s="34">
        <v>616.14</v>
      </c>
      <c r="W20" s="34">
        <v>607.33799999999997</v>
      </c>
      <c r="X20" s="34">
        <v>88.900199999999998</v>
      </c>
      <c r="Y20" s="34">
        <v>143.76600000000002</v>
      </c>
      <c r="Z20" s="34"/>
      <c r="AA20" s="34"/>
      <c r="AB20" s="34"/>
      <c r="AC20" s="34"/>
    </row>
    <row r="21" spans="1:47" s="44" customFormat="1" x14ac:dyDescent="0.25">
      <c r="A21" s="33" t="s">
        <v>80</v>
      </c>
      <c r="B21" s="33" t="s">
        <v>81</v>
      </c>
      <c r="C21" s="33" t="s">
        <v>88</v>
      </c>
      <c r="D21" s="33" t="s">
        <v>89</v>
      </c>
      <c r="E21" s="33" t="s">
        <v>90</v>
      </c>
      <c r="F21" s="33" t="s">
        <v>91</v>
      </c>
      <c r="G21" s="33"/>
      <c r="H21" s="33" t="s">
        <v>54</v>
      </c>
      <c r="I21" s="33" t="s">
        <v>55</v>
      </c>
      <c r="J21" s="33" t="s">
        <v>50</v>
      </c>
      <c r="K21" s="33" t="s">
        <v>92</v>
      </c>
      <c r="L21" s="33" t="s">
        <v>56</v>
      </c>
      <c r="M21" s="33" t="s">
        <v>56</v>
      </c>
      <c r="N21" s="34">
        <v>2800</v>
      </c>
      <c r="O21" s="34">
        <v>1360</v>
      </c>
      <c r="P21" s="34">
        <v>1480</v>
      </c>
      <c r="Q21" s="34">
        <v>1320</v>
      </c>
      <c r="R21" s="34">
        <v>254.24</v>
      </c>
      <c r="S21" s="34">
        <v>179.48000000000002</v>
      </c>
      <c r="T21" s="34">
        <v>394.79999999999995</v>
      </c>
      <c r="U21" s="34">
        <v>431.2</v>
      </c>
      <c r="V21" s="34">
        <v>596.40000000000009</v>
      </c>
      <c r="W21" s="34">
        <v>674.8</v>
      </c>
      <c r="X21" s="34">
        <v>130.48000000000002</v>
      </c>
      <c r="Y21" s="34">
        <v>138.6</v>
      </c>
      <c r="Z21" s="43">
        <v>340</v>
      </c>
      <c r="AA21" s="43">
        <v>80</v>
      </c>
      <c r="AB21" s="43">
        <v>1270</v>
      </c>
      <c r="AC21" s="43">
        <v>107</v>
      </c>
    </row>
    <row r="22" spans="1:47" s="44" customFormat="1" x14ac:dyDescent="0.25">
      <c r="A22" s="33" t="s">
        <v>80</v>
      </c>
      <c r="B22" s="33" t="s">
        <v>81</v>
      </c>
      <c r="C22" s="33" t="s">
        <v>88</v>
      </c>
      <c r="D22" s="33" t="s">
        <v>89</v>
      </c>
      <c r="E22" s="33" t="s">
        <v>93</v>
      </c>
      <c r="F22" s="33" t="s">
        <v>94</v>
      </c>
      <c r="G22" s="33"/>
      <c r="H22" s="33" t="s">
        <v>42</v>
      </c>
      <c r="I22" s="33" t="s">
        <v>55</v>
      </c>
      <c r="J22" s="33" t="s">
        <v>50</v>
      </c>
      <c r="K22" s="33"/>
      <c r="L22" s="33" t="s">
        <v>56</v>
      </c>
      <c r="M22" s="33" t="s">
        <v>56</v>
      </c>
      <c r="N22" s="34">
        <v>4695</v>
      </c>
      <c r="O22" s="34">
        <v>1115</v>
      </c>
      <c r="P22" s="34">
        <v>2160</v>
      </c>
      <c r="Q22" s="34">
        <v>2535</v>
      </c>
      <c r="R22" s="34">
        <v>426.30600000000004</v>
      </c>
      <c r="S22" s="34">
        <v>300.9495</v>
      </c>
      <c r="T22" s="34">
        <v>661.99499999999989</v>
      </c>
      <c r="U22" s="34">
        <v>723.03</v>
      </c>
      <c r="V22" s="34">
        <v>1000.0350000000001</v>
      </c>
      <c r="W22" s="34">
        <v>1131.4949999999999</v>
      </c>
      <c r="X22" s="34">
        <v>218.78700000000001</v>
      </c>
      <c r="Y22" s="34">
        <v>232.4025</v>
      </c>
      <c r="Z22" s="43">
        <v>20</v>
      </c>
      <c r="AA22" s="43">
        <v>4</v>
      </c>
      <c r="AB22" s="43">
        <v>50</v>
      </c>
      <c r="AC22" s="43">
        <v>10</v>
      </c>
    </row>
    <row r="23" spans="1:47" x14ac:dyDescent="0.25">
      <c r="A23" s="33" t="s">
        <v>80</v>
      </c>
      <c r="B23" s="33" t="s">
        <v>81</v>
      </c>
      <c r="C23" s="33" t="s">
        <v>88</v>
      </c>
      <c r="D23" s="33" t="s">
        <v>89</v>
      </c>
      <c r="E23" s="33" t="s">
        <v>95</v>
      </c>
      <c r="F23" s="33" t="s">
        <v>96</v>
      </c>
      <c r="G23" s="33"/>
      <c r="H23" s="33" t="s">
        <v>42</v>
      </c>
      <c r="I23" s="33" t="s">
        <v>55</v>
      </c>
      <c r="J23" s="33" t="s">
        <v>50</v>
      </c>
      <c r="K23" s="33"/>
      <c r="L23" s="33" t="s">
        <v>56</v>
      </c>
      <c r="M23" s="33" t="s">
        <v>56</v>
      </c>
      <c r="N23" s="34">
        <v>12968</v>
      </c>
      <c r="O23" s="34">
        <v>2161</v>
      </c>
      <c r="P23" s="34">
        <v>4539</v>
      </c>
      <c r="Q23" s="34">
        <v>8429</v>
      </c>
      <c r="R23" s="34">
        <v>1177.4944</v>
      </c>
      <c r="S23" s="34">
        <v>831.24880000000007</v>
      </c>
      <c r="T23" s="34">
        <v>1828.4879999999998</v>
      </c>
      <c r="U23" s="34">
        <v>1997.0719999999999</v>
      </c>
      <c r="V23" s="34">
        <v>2762.1840000000002</v>
      </c>
      <c r="W23" s="34">
        <v>3125.288</v>
      </c>
      <c r="X23" s="34">
        <v>604.30880000000002</v>
      </c>
      <c r="Y23" s="34">
        <v>641.91600000000005</v>
      </c>
      <c r="Z23" s="34"/>
      <c r="AA23" s="34"/>
      <c r="AB23" s="34"/>
      <c r="AC23" s="34"/>
    </row>
    <row r="24" spans="1:47" x14ac:dyDescent="0.25">
      <c r="A24" s="33" t="s">
        <v>80</v>
      </c>
      <c r="B24" s="33" t="s">
        <v>81</v>
      </c>
      <c r="C24" s="33" t="s">
        <v>88</v>
      </c>
      <c r="D24" s="33" t="s">
        <v>89</v>
      </c>
      <c r="E24" s="33" t="s">
        <v>97</v>
      </c>
      <c r="F24" s="33" t="s">
        <v>98</v>
      </c>
      <c r="G24" s="33"/>
      <c r="H24" s="33" t="s">
        <v>42</v>
      </c>
      <c r="I24" s="33" t="s">
        <v>55</v>
      </c>
      <c r="J24" s="33" t="s">
        <v>50</v>
      </c>
      <c r="K24" s="33"/>
      <c r="L24" s="33" t="s">
        <v>56</v>
      </c>
      <c r="M24" s="33" t="s">
        <v>56</v>
      </c>
      <c r="N24" s="34">
        <v>1680</v>
      </c>
      <c r="O24" s="34">
        <v>336</v>
      </c>
      <c r="P24" s="34">
        <v>504</v>
      </c>
      <c r="Q24" s="34">
        <v>1176</v>
      </c>
      <c r="R24" s="34">
        <v>152.54400000000001</v>
      </c>
      <c r="S24" s="34">
        <v>107.688</v>
      </c>
      <c r="T24" s="34">
        <v>236.87999999999997</v>
      </c>
      <c r="U24" s="34">
        <v>258.71999999999997</v>
      </c>
      <c r="V24" s="34">
        <v>357.84000000000003</v>
      </c>
      <c r="W24" s="34">
        <v>404.88</v>
      </c>
      <c r="X24" s="34">
        <v>78.288000000000011</v>
      </c>
      <c r="Y24" s="34">
        <v>83.160000000000011</v>
      </c>
      <c r="Z24" s="34"/>
      <c r="AA24" s="34"/>
      <c r="AB24" s="34"/>
      <c r="AC24" s="34"/>
    </row>
    <row r="25" spans="1:47" s="45" customFormat="1" x14ac:dyDescent="0.25">
      <c r="A25" s="33" t="s">
        <v>80</v>
      </c>
      <c r="B25" s="33" t="s">
        <v>81</v>
      </c>
      <c r="C25" s="33" t="s">
        <v>88</v>
      </c>
      <c r="D25" s="33" t="s">
        <v>89</v>
      </c>
      <c r="E25" s="33" t="s">
        <v>97</v>
      </c>
      <c r="F25" s="33" t="s">
        <v>99</v>
      </c>
      <c r="G25" s="33"/>
      <c r="H25" s="33" t="s">
        <v>42</v>
      </c>
      <c r="I25" s="33" t="s">
        <v>55</v>
      </c>
      <c r="J25" s="33" t="s">
        <v>50</v>
      </c>
      <c r="K25" s="33"/>
      <c r="L25" s="33" t="s">
        <v>56</v>
      </c>
      <c r="M25" s="33" t="s">
        <v>56</v>
      </c>
      <c r="N25" s="34">
        <v>3602</v>
      </c>
      <c r="O25" s="34">
        <v>901</v>
      </c>
      <c r="P25" s="34">
        <v>1801</v>
      </c>
      <c r="Q25" s="34">
        <v>1801</v>
      </c>
      <c r="R25" s="34">
        <v>327.0616</v>
      </c>
      <c r="S25" s="34">
        <v>230.88820000000001</v>
      </c>
      <c r="T25" s="34">
        <v>507.88199999999995</v>
      </c>
      <c r="U25" s="34">
        <v>554.70799999999997</v>
      </c>
      <c r="V25" s="34">
        <v>767.22600000000011</v>
      </c>
      <c r="W25" s="34">
        <v>868.08199999999999</v>
      </c>
      <c r="X25" s="34">
        <v>167.85320000000002</v>
      </c>
      <c r="Y25" s="34">
        <v>178.29900000000001</v>
      </c>
      <c r="Z25" s="34"/>
      <c r="AA25" s="34"/>
      <c r="AB25" s="34">
        <v>84</v>
      </c>
      <c r="AC25" s="34">
        <v>13</v>
      </c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</row>
    <row r="26" spans="1:47" x14ac:dyDescent="0.25">
      <c r="A26" s="33" t="s">
        <v>80</v>
      </c>
      <c r="B26" s="33" t="s">
        <v>81</v>
      </c>
      <c r="C26" s="33" t="s">
        <v>88</v>
      </c>
      <c r="D26" s="33" t="s">
        <v>89</v>
      </c>
      <c r="E26" s="33" t="s">
        <v>90</v>
      </c>
      <c r="F26" s="33" t="s">
        <v>100</v>
      </c>
      <c r="G26" s="33"/>
      <c r="H26" s="33" t="s">
        <v>42</v>
      </c>
      <c r="I26" s="33" t="s">
        <v>55</v>
      </c>
      <c r="J26" s="33" t="s">
        <v>50</v>
      </c>
      <c r="K26" s="33"/>
      <c r="L26" s="33" t="s">
        <v>56</v>
      </c>
      <c r="M26" s="33" t="s">
        <v>56</v>
      </c>
      <c r="N26" s="34">
        <v>12324</v>
      </c>
      <c r="O26" s="34">
        <v>3423</v>
      </c>
      <c r="P26" s="34">
        <v>5829</v>
      </c>
      <c r="Q26" s="34">
        <v>6495</v>
      </c>
      <c r="R26" s="34">
        <v>1119.0192000000002</v>
      </c>
      <c r="S26" s="34">
        <v>789.96840000000009</v>
      </c>
      <c r="T26" s="34">
        <v>1737.6839999999997</v>
      </c>
      <c r="U26" s="34">
        <v>1897.896</v>
      </c>
      <c r="V26" s="34">
        <v>2625.0120000000002</v>
      </c>
      <c r="W26" s="34">
        <v>2970.0839999999998</v>
      </c>
      <c r="X26" s="34">
        <v>574.29840000000002</v>
      </c>
      <c r="Y26" s="34">
        <v>610.03800000000001</v>
      </c>
      <c r="Z26" s="34">
        <v>34</v>
      </c>
      <c r="AA26" s="34">
        <v>5</v>
      </c>
      <c r="AB26" s="34">
        <v>183</v>
      </c>
      <c r="AC26" s="34">
        <v>32</v>
      </c>
    </row>
    <row r="27" spans="1:47" x14ac:dyDescent="0.25">
      <c r="A27" s="33" t="s">
        <v>80</v>
      </c>
      <c r="B27" s="33" t="s">
        <v>81</v>
      </c>
      <c r="C27" s="33" t="s">
        <v>101</v>
      </c>
      <c r="D27" s="33" t="s">
        <v>102</v>
      </c>
      <c r="E27" s="33" t="s">
        <v>103</v>
      </c>
      <c r="F27" s="33" t="s">
        <v>104</v>
      </c>
      <c r="G27" s="33"/>
      <c r="H27" s="33" t="s">
        <v>42</v>
      </c>
      <c r="I27" s="33" t="s">
        <v>55</v>
      </c>
      <c r="J27" s="33" t="s">
        <v>56</v>
      </c>
      <c r="K27" s="33"/>
      <c r="L27" s="33" t="s">
        <v>56</v>
      </c>
      <c r="M27" s="33" t="s">
        <v>56</v>
      </c>
      <c r="N27" s="34">
        <v>2352</v>
      </c>
      <c r="O27" s="34">
        <v>420</v>
      </c>
      <c r="P27" s="34">
        <v>1185.5512257253181</v>
      </c>
      <c r="Q27" s="34">
        <v>1166.4487742746817</v>
      </c>
      <c r="R27" s="34">
        <v>263.42399999999998</v>
      </c>
      <c r="S27" s="34">
        <v>225.32159999999999</v>
      </c>
      <c r="T27" s="34">
        <v>413.95200000000006</v>
      </c>
      <c r="U27" s="34">
        <v>373.96800000000002</v>
      </c>
      <c r="V27" s="34">
        <v>440.52959999999996</v>
      </c>
      <c r="W27" s="34">
        <v>491.56799999999998</v>
      </c>
      <c r="X27" s="34">
        <v>57.624000000000002</v>
      </c>
      <c r="Y27" s="34">
        <v>85.612800000000007</v>
      </c>
      <c r="Z27" s="34"/>
      <c r="AA27" s="34"/>
      <c r="AB27" s="34"/>
      <c r="AC27" s="34"/>
    </row>
    <row r="28" spans="1:47" x14ac:dyDescent="0.25">
      <c r="A28" s="42" t="s">
        <v>80</v>
      </c>
      <c r="B28" s="42" t="s">
        <v>81</v>
      </c>
      <c r="C28" s="42" t="s">
        <v>105</v>
      </c>
      <c r="D28" s="42" t="s">
        <v>106</v>
      </c>
      <c r="E28" s="42" t="s">
        <v>107</v>
      </c>
      <c r="F28" s="42" t="s">
        <v>107</v>
      </c>
      <c r="G28" s="42"/>
      <c r="H28" s="33" t="s">
        <v>42</v>
      </c>
      <c r="I28" s="42" t="s">
        <v>43</v>
      </c>
      <c r="J28" s="42" t="s">
        <v>44</v>
      </c>
      <c r="K28" s="42"/>
      <c r="L28" s="42" t="s">
        <v>45</v>
      </c>
      <c r="M28" s="42" t="s">
        <v>87</v>
      </c>
      <c r="N28" s="43">
        <v>37946</v>
      </c>
      <c r="O28" s="43">
        <v>6324</v>
      </c>
      <c r="P28" s="46">
        <v>18821.215999999997</v>
      </c>
      <c r="Q28" s="46">
        <v>19124.784</v>
      </c>
      <c r="R28" s="46">
        <v>3415.14</v>
      </c>
      <c r="S28" s="46">
        <v>2902.8690000000001</v>
      </c>
      <c r="T28" s="46">
        <v>8272.2279999999992</v>
      </c>
      <c r="U28" s="46">
        <v>7262.8643999999995</v>
      </c>
      <c r="V28" s="46">
        <v>6071.3599999999988</v>
      </c>
      <c r="W28" s="46">
        <v>7057.9560000000001</v>
      </c>
      <c r="X28" s="46">
        <v>1062.4880000000001</v>
      </c>
      <c r="Y28" s="46">
        <v>1901.0945999999999</v>
      </c>
      <c r="Z28" s="34"/>
      <c r="AA28" s="34"/>
      <c r="AB28" s="34"/>
      <c r="AC28" s="34"/>
    </row>
    <row r="29" spans="1:47" x14ac:dyDescent="0.25">
      <c r="A29" s="42" t="s">
        <v>80</v>
      </c>
      <c r="B29" s="42" t="s">
        <v>81</v>
      </c>
      <c r="C29" s="42" t="s">
        <v>105</v>
      </c>
      <c r="D29" s="42" t="s">
        <v>106</v>
      </c>
      <c r="E29" s="42" t="s">
        <v>108</v>
      </c>
      <c r="F29" s="42" t="s">
        <v>109</v>
      </c>
      <c r="G29" s="42" t="s">
        <v>110</v>
      </c>
      <c r="H29" s="33" t="s">
        <v>42</v>
      </c>
      <c r="I29" s="42" t="s">
        <v>43</v>
      </c>
      <c r="J29" s="42" t="s">
        <v>62</v>
      </c>
      <c r="K29" s="42"/>
      <c r="L29" s="42" t="s">
        <v>45</v>
      </c>
      <c r="M29" s="42" t="s">
        <v>46</v>
      </c>
      <c r="N29" s="43">
        <v>28090</v>
      </c>
      <c r="O29" s="43">
        <v>4833</v>
      </c>
      <c r="P29" s="46">
        <v>13932.64</v>
      </c>
      <c r="Q29" s="46">
        <v>14157.359999999999</v>
      </c>
      <c r="R29" s="46">
        <v>2528.1</v>
      </c>
      <c r="S29" s="46">
        <v>2148.8849999999998</v>
      </c>
      <c r="T29" s="46">
        <v>6123.619999999999</v>
      </c>
      <c r="U29" s="46">
        <v>5376.4259999999995</v>
      </c>
      <c r="V29" s="46">
        <v>4494.3999999999996</v>
      </c>
      <c r="W29" s="46">
        <v>5224.74</v>
      </c>
      <c r="X29" s="46">
        <v>786.5200000000001</v>
      </c>
      <c r="Y29" s="46">
        <v>1407.309</v>
      </c>
      <c r="Z29" s="34"/>
      <c r="AA29" s="34"/>
      <c r="AB29" s="34"/>
      <c r="AC29" s="34"/>
    </row>
    <row r="30" spans="1:47" x14ac:dyDescent="0.25">
      <c r="A30" s="33" t="s">
        <v>80</v>
      </c>
      <c r="B30" s="33" t="s">
        <v>81</v>
      </c>
      <c r="C30" s="33" t="s">
        <v>111</v>
      </c>
      <c r="D30" s="33" t="s">
        <v>112</v>
      </c>
      <c r="E30" s="33" t="s">
        <v>113</v>
      </c>
      <c r="F30" s="33" t="s">
        <v>114</v>
      </c>
      <c r="G30" s="33"/>
      <c r="H30" s="33" t="s">
        <v>42</v>
      </c>
      <c r="I30" s="33" t="s">
        <v>43</v>
      </c>
      <c r="J30" s="33" t="s">
        <v>115</v>
      </c>
      <c r="K30" s="33"/>
      <c r="L30" s="33" t="s">
        <v>86</v>
      </c>
      <c r="M30" s="33" t="s">
        <v>116</v>
      </c>
      <c r="N30" s="34">
        <v>1500</v>
      </c>
      <c r="O30" s="34">
        <v>283</v>
      </c>
      <c r="P30" s="34">
        <v>756.09134293706518</v>
      </c>
      <c r="Q30" s="34">
        <v>743.90865706293482</v>
      </c>
      <c r="R30" s="34">
        <v>205.50000000000003</v>
      </c>
      <c r="S30" s="34">
        <v>175.5</v>
      </c>
      <c r="T30" s="34">
        <v>206.99999999999997</v>
      </c>
      <c r="U30" s="34">
        <v>232.5</v>
      </c>
      <c r="V30" s="34">
        <v>257.55</v>
      </c>
      <c r="W30" s="34">
        <v>294</v>
      </c>
      <c r="X30" s="34">
        <v>46.650000000000006</v>
      </c>
      <c r="Y30" s="34">
        <v>81.3</v>
      </c>
      <c r="Z30" s="34"/>
      <c r="AA30" s="34"/>
      <c r="AB30" s="34"/>
      <c r="AC30" s="34"/>
    </row>
    <row r="31" spans="1:47" x14ac:dyDescent="0.25">
      <c r="A31" s="33" t="s">
        <v>80</v>
      </c>
      <c r="B31" s="33" t="s">
        <v>81</v>
      </c>
      <c r="C31" s="33" t="s">
        <v>111</v>
      </c>
      <c r="D31" s="33" t="s">
        <v>112</v>
      </c>
      <c r="E31" s="33" t="s">
        <v>117</v>
      </c>
      <c r="F31" s="33" t="s">
        <v>118</v>
      </c>
      <c r="G31" s="33"/>
      <c r="H31" s="33" t="s">
        <v>42</v>
      </c>
      <c r="I31" s="33" t="s">
        <v>55</v>
      </c>
      <c r="J31" s="33" t="s">
        <v>56</v>
      </c>
      <c r="K31" s="33"/>
      <c r="L31" s="33" t="s">
        <v>56</v>
      </c>
      <c r="M31" s="33" t="s">
        <v>56</v>
      </c>
      <c r="N31" s="34">
        <v>1134</v>
      </c>
      <c r="O31" s="34">
        <v>189</v>
      </c>
      <c r="P31" s="34">
        <v>571.6050552604213</v>
      </c>
      <c r="Q31" s="34">
        <v>562.3949447395787</v>
      </c>
      <c r="R31" s="34">
        <v>155.358</v>
      </c>
      <c r="S31" s="34">
        <v>132.678</v>
      </c>
      <c r="T31" s="34">
        <v>156.49199999999999</v>
      </c>
      <c r="U31" s="34">
        <v>175.77</v>
      </c>
      <c r="V31" s="34">
        <v>194.70779999999999</v>
      </c>
      <c r="W31" s="34">
        <v>222.26400000000001</v>
      </c>
      <c r="X31" s="34">
        <v>35.267400000000002</v>
      </c>
      <c r="Y31" s="34">
        <v>61.462800000000001</v>
      </c>
      <c r="Z31" s="34"/>
      <c r="AA31" s="34"/>
      <c r="AB31" s="34"/>
      <c r="AC31" s="34"/>
    </row>
    <row r="32" spans="1:47" x14ac:dyDescent="0.25">
      <c r="A32" s="33" t="s">
        <v>80</v>
      </c>
      <c r="B32" s="33" t="s">
        <v>81</v>
      </c>
      <c r="C32" s="33" t="s">
        <v>111</v>
      </c>
      <c r="D32" s="33" t="s">
        <v>112</v>
      </c>
      <c r="E32" s="33" t="s">
        <v>119</v>
      </c>
      <c r="F32" s="33" t="s">
        <v>120</v>
      </c>
      <c r="G32" s="33"/>
      <c r="H32" s="33" t="s">
        <v>42</v>
      </c>
      <c r="I32" s="33" t="s">
        <v>55</v>
      </c>
      <c r="J32" s="33" t="s">
        <v>56</v>
      </c>
      <c r="K32" s="33"/>
      <c r="L32" s="33" t="s">
        <v>56</v>
      </c>
      <c r="M32" s="33" t="s">
        <v>56</v>
      </c>
      <c r="N32" s="34">
        <v>2500</v>
      </c>
      <c r="O32" s="34">
        <v>500</v>
      </c>
      <c r="P32" s="34">
        <v>1260.152238228442</v>
      </c>
      <c r="Q32" s="34">
        <v>1239.847761771558</v>
      </c>
      <c r="R32" s="34">
        <v>342.5</v>
      </c>
      <c r="S32" s="34">
        <v>292.5</v>
      </c>
      <c r="T32" s="34">
        <v>344.99999999999994</v>
      </c>
      <c r="U32" s="34">
        <v>387.5</v>
      </c>
      <c r="V32" s="34">
        <v>429.25</v>
      </c>
      <c r="W32" s="34">
        <v>490</v>
      </c>
      <c r="X32" s="34">
        <v>77.75</v>
      </c>
      <c r="Y32" s="34">
        <v>135.5</v>
      </c>
      <c r="Z32" s="34"/>
      <c r="AA32" s="34"/>
      <c r="AB32" s="34"/>
      <c r="AC32" s="34"/>
    </row>
    <row r="33" spans="1:29" x14ac:dyDescent="0.25">
      <c r="A33" s="33" t="s">
        <v>80</v>
      </c>
      <c r="B33" s="33" t="s">
        <v>81</v>
      </c>
      <c r="C33" s="33" t="s">
        <v>111</v>
      </c>
      <c r="D33" s="33" t="s">
        <v>112</v>
      </c>
      <c r="E33" s="33" t="s">
        <v>113</v>
      </c>
      <c r="F33" s="33" t="s">
        <v>121</v>
      </c>
      <c r="G33" s="33"/>
      <c r="H33" s="33" t="s">
        <v>42</v>
      </c>
      <c r="I33" s="33" t="s">
        <v>55</v>
      </c>
      <c r="J33" s="33" t="s">
        <v>56</v>
      </c>
      <c r="K33" s="33"/>
      <c r="L33" s="33" t="s">
        <v>56</v>
      </c>
      <c r="M33" s="33" t="s">
        <v>56</v>
      </c>
      <c r="N33" s="34">
        <v>1400</v>
      </c>
      <c r="O33" s="34">
        <v>280</v>
      </c>
      <c r="P33" s="34">
        <v>705.68525340792746</v>
      </c>
      <c r="Q33" s="34">
        <v>694.31474659207242</v>
      </c>
      <c r="R33" s="34">
        <v>191.8</v>
      </c>
      <c r="S33" s="34">
        <v>163.80000000000001</v>
      </c>
      <c r="T33" s="34">
        <v>193.2</v>
      </c>
      <c r="U33" s="34">
        <v>217</v>
      </c>
      <c r="V33" s="34">
        <v>240.38</v>
      </c>
      <c r="W33" s="34">
        <v>274.40000000000003</v>
      </c>
      <c r="X33" s="34">
        <v>43.540000000000006</v>
      </c>
      <c r="Y33" s="34">
        <v>75.88</v>
      </c>
      <c r="Z33" s="34"/>
      <c r="AA33" s="34"/>
      <c r="AB33" s="34"/>
      <c r="AC33" s="34"/>
    </row>
    <row r="34" spans="1:29" x14ac:dyDescent="0.25">
      <c r="A34" s="33" t="s">
        <v>80</v>
      </c>
      <c r="B34" s="33" t="s">
        <v>81</v>
      </c>
      <c r="C34" s="33" t="s">
        <v>111</v>
      </c>
      <c r="D34" s="33" t="s">
        <v>112</v>
      </c>
      <c r="E34" s="33" t="s">
        <v>113</v>
      </c>
      <c r="F34" s="33" t="s">
        <v>122</v>
      </c>
      <c r="G34" s="33"/>
      <c r="H34" s="33" t="s">
        <v>42</v>
      </c>
      <c r="I34" s="33" t="s">
        <v>55</v>
      </c>
      <c r="J34" s="33" t="s">
        <v>56</v>
      </c>
      <c r="K34" s="33"/>
      <c r="L34" s="33" t="s">
        <v>56</v>
      </c>
      <c r="M34" s="33" t="s">
        <v>56</v>
      </c>
      <c r="N34" s="34">
        <v>940</v>
      </c>
      <c r="O34" s="34">
        <v>188</v>
      </c>
      <c r="P34" s="34">
        <v>473.81724157389414</v>
      </c>
      <c r="Q34" s="34">
        <v>466.18275842610581</v>
      </c>
      <c r="R34" s="34">
        <v>128.78</v>
      </c>
      <c r="S34" s="34">
        <v>109.98</v>
      </c>
      <c r="T34" s="34">
        <v>129.72</v>
      </c>
      <c r="U34" s="34">
        <v>145.69999999999999</v>
      </c>
      <c r="V34" s="34">
        <v>161.398</v>
      </c>
      <c r="W34" s="34">
        <v>184.24</v>
      </c>
      <c r="X34" s="34">
        <v>29.234000000000002</v>
      </c>
      <c r="Y34" s="34">
        <v>50.948</v>
      </c>
      <c r="Z34" s="34"/>
      <c r="AA34" s="34"/>
      <c r="AB34" s="34"/>
      <c r="AC34" s="34"/>
    </row>
    <row r="35" spans="1:29" x14ac:dyDescent="0.25">
      <c r="A35" s="33" t="s">
        <v>80</v>
      </c>
      <c r="B35" s="33" t="s">
        <v>81</v>
      </c>
      <c r="C35" s="33" t="s">
        <v>123</v>
      </c>
      <c r="D35" s="33" t="s">
        <v>124</v>
      </c>
      <c r="E35" s="33" t="s">
        <v>125</v>
      </c>
      <c r="F35" s="33" t="s">
        <v>126</v>
      </c>
      <c r="G35" s="33"/>
      <c r="H35" s="33" t="s">
        <v>42</v>
      </c>
      <c r="I35" s="33" t="s">
        <v>55</v>
      </c>
      <c r="J35" s="33" t="s">
        <v>56</v>
      </c>
      <c r="K35" s="33"/>
      <c r="L35" s="33" t="s">
        <v>56</v>
      </c>
      <c r="M35" s="33" t="s">
        <v>56</v>
      </c>
      <c r="N35" s="34">
        <v>473</v>
      </c>
      <c r="O35" s="34">
        <v>86</v>
      </c>
      <c r="P35" s="34">
        <v>238.42080347282121</v>
      </c>
      <c r="Q35" s="34">
        <v>234.57919652717877</v>
      </c>
      <c r="R35" s="34">
        <v>64.328000000000003</v>
      </c>
      <c r="S35" s="34">
        <v>48.813600000000001</v>
      </c>
      <c r="T35" s="34">
        <v>92.234999999999999</v>
      </c>
      <c r="U35" s="34">
        <v>82.301999999999992</v>
      </c>
      <c r="V35" s="34">
        <v>49.664999999999992</v>
      </c>
      <c r="W35" s="34">
        <v>128.65600000000001</v>
      </c>
      <c r="X35" s="34">
        <v>3.0461200000000006</v>
      </c>
      <c r="Y35" s="34">
        <v>3.9542799999999998</v>
      </c>
      <c r="Z35" s="43"/>
      <c r="AA35" s="43"/>
      <c r="AB35" s="43"/>
      <c r="AC35" s="43"/>
    </row>
    <row r="36" spans="1:29" x14ac:dyDescent="0.25">
      <c r="A36" s="33" t="s">
        <v>80</v>
      </c>
      <c r="B36" s="33" t="s">
        <v>81</v>
      </c>
      <c r="C36" s="33" t="s">
        <v>123</v>
      </c>
      <c r="D36" s="33" t="s">
        <v>124</v>
      </c>
      <c r="E36" s="33" t="s">
        <v>125</v>
      </c>
      <c r="F36" s="33" t="s">
        <v>127</v>
      </c>
      <c r="G36" s="33"/>
      <c r="H36" s="33" t="s">
        <v>42</v>
      </c>
      <c r="I36" s="33" t="s">
        <v>55</v>
      </c>
      <c r="J36" s="33" t="s">
        <v>56</v>
      </c>
      <c r="K36" s="33"/>
      <c r="L36" s="33" t="s">
        <v>56</v>
      </c>
      <c r="M36" s="33" t="s">
        <v>56</v>
      </c>
      <c r="N36" s="34">
        <v>270</v>
      </c>
      <c r="O36" s="34">
        <v>49</v>
      </c>
      <c r="P36" s="34">
        <v>136.09644172867172</v>
      </c>
      <c r="Q36" s="34">
        <v>133.90355827132825</v>
      </c>
      <c r="R36" s="34">
        <v>36.720000000000006</v>
      </c>
      <c r="S36" s="34">
        <v>27.864000000000001</v>
      </c>
      <c r="T36" s="34">
        <v>52.65</v>
      </c>
      <c r="U36" s="34">
        <v>46.98</v>
      </c>
      <c r="V36" s="34">
        <v>28.349999999999994</v>
      </c>
      <c r="W36" s="34">
        <v>73.440000000000012</v>
      </c>
      <c r="X36" s="34">
        <v>1.7388000000000003</v>
      </c>
      <c r="Y36" s="34">
        <v>2.2571999999999997</v>
      </c>
      <c r="Z36" s="34"/>
      <c r="AA36" s="34"/>
      <c r="AB36" s="34"/>
      <c r="AC36" s="34"/>
    </row>
    <row r="37" spans="1:29" x14ac:dyDescent="0.25">
      <c r="A37" s="33" t="s">
        <v>80</v>
      </c>
      <c r="B37" s="33" t="s">
        <v>81</v>
      </c>
      <c r="C37" s="33" t="s">
        <v>123</v>
      </c>
      <c r="D37" s="33" t="s">
        <v>124</v>
      </c>
      <c r="E37" s="33" t="s">
        <v>123</v>
      </c>
      <c r="F37" s="33" t="s">
        <v>128</v>
      </c>
      <c r="G37" s="33"/>
      <c r="H37" s="33" t="s">
        <v>42</v>
      </c>
      <c r="I37" s="33" t="s">
        <v>43</v>
      </c>
      <c r="J37" s="33" t="s">
        <v>92</v>
      </c>
      <c r="K37" s="33" t="s">
        <v>129</v>
      </c>
      <c r="L37" s="33" t="s">
        <v>86</v>
      </c>
      <c r="M37" s="33" t="s">
        <v>46</v>
      </c>
      <c r="N37" s="34">
        <v>219</v>
      </c>
      <c r="O37" s="34">
        <v>43</v>
      </c>
      <c r="P37" s="34">
        <v>103</v>
      </c>
      <c r="Q37" s="34">
        <v>116</v>
      </c>
      <c r="R37" s="34">
        <v>29.784000000000002</v>
      </c>
      <c r="S37" s="34">
        <v>22.6008</v>
      </c>
      <c r="T37" s="34">
        <v>42.704999999999998</v>
      </c>
      <c r="U37" s="34">
        <v>38.105999999999995</v>
      </c>
      <c r="V37" s="34">
        <v>22.994999999999997</v>
      </c>
      <c r="W37" s="34">
        <v>59.568000000000005</v>
      </c>
      <c r="X37" s="34">
        <v>1.4103600000000003</v>
      </c>
      <c r="Y37" s="34">
        <v>1.8308399999999998</v>
      </c>
      <c r="Z37" s="34"/>
      <c r="AA37" s="34"/>
      <c r="AB37" s="34"/>
      <c r="AC37" s="34"/>
    </row>
    <row r="38" spans="1:29" x14ac:dyDescent="0.25">
      <c r="A38" s="33" t="s">
        <v>80</v>
      </c>
      <c r="B38" s="33" t="s">
        <v>81</v>
      </c>
      <c r="C38" s="33" t="s">
        <v>123</v>
      </c>
      <c r="D38" s="33" t="s">
        <v>124</v>
      </c>
      <c r="E38" s="33" t="s">
        <v>125</v>
      </c>
      <c r="F38" s="33" t="s">
        <v>130</v>
      </c>
      <c r="G38" s="33"/>
      <c r="H38" s="33" t="s">
        <v>42</v>
      </c>
      <c r="I38" s="33" t="s">
        <v>55</v>
      </c>
      <c r="J38" s="33" t="s">
        <v>56</v>
      </c>
      <c r="K38" s="33"/>
      <c r="L38" s="33" t="s">
        <v>56</v>
      </c>
      <c r="M38" s="33" t="s">
        <v>56</v>
      </c>
      <c r="N38" s="34">
        <v>776</v>
      </c>
      <c r="O38" s="34">
        <v>141</v>
      </c>
      <c r="P38" s="34">
        <v>391.15125474610835</v>
      </c>
      <c r="Q38" s="34">
        <v>384.84874525389159</v>
      </c>
      <c r="R38" s="34">
        <v>105.536</v>
      </c>
      <c r="S38" s="34">
        <v>80.083200000000005</v>
      </c>
      <c r="T38" s="34">
        <v>151.32</v>
      </c>
      <c r="U38" s="34">
        <v>135.024</v>
      </c>
      <c r="V38" s="34">
        <v>81.47999999999999</v>
      </c>
      <c r="W38" s="34">
        <v>211.072</v>
      </c>
      <c r="X38" s="34">
        <v>4.997440000000001</v>
      </c>
      <c r="Y38" s="34">
        <v>6.4873599999999998</v>
      </c>
      <c r="Z38" s="34"/>
      <c r="AA38" s="34"/>
      <c r="AB38" s="34"/>
      <c r="AC38" s="34"/>
    </row>
    <row r="39" spans="1:29" x14ac:dyDescent="0.25">
      <c r="A39" s="33" t="s">
        <v>80</v>
      </c>
      <c r="B39" s="33" t="s">
        <v>81</v>
      </c>
      <c r="C39" s="33" t="s">
        <v>123</v>
      </c>
      <c r="D39" s="33" t="s">
        <v>124</v>
      </c>
      <c r="E39" s="33" t="s">
        <v>131</v>
      </c>
      <c r="F39" s="33" t="s">
        <v>132</v>
      </c>
      <c r="G39" s="33"/>
      <c r="H39" s="33" t="s">
        <v>42</v>
      </c>
      <c r="I39" s="33" t="s">
        <v>55</v>
      </c>
      <c r="J39" s="33" t="s">
        <v>56</v>
      </c>
      <c r="K39" s="33"/>
      <c r="L39" s="33" t="s">
        <v>56</v>
      </c>
      <c r="M39" s="33" t="s">
        <v>56</v>
      </c>
      <c r="N39" s="34">
        <v>132</v>
      </c>
      <c r="O39" s="34">
        <v>24</v>
      </c>
      <c r="P39" s="34">
        <v>66.536038178461737</v>
      </c>
      <c r="Q39" s="34">
        <v>65.463961821538263</v>
      </c>
      <c r="R39" s="34">
        <v>17.952000000000002</v>
      </c>
      <c r="S39" s="34">
        <v>13.622400000000001</v>
      </c>
      <c r="T39" s="34">
        <v>25.740000000000002</v>
      </c>
      <c r="U39" s="34">
        <v>22.968</v>
      </c>
      <c r="V39" s="34">
        <v>13.859999999999998</v>
      </c>
      <c r="W39" s="34">
        <v>35.904000000000003</v>
      </c>
      <c r="X39" s="34">
        <v>0.85008000000000017</v>
      </c>
      <c r="Y39" s="34">
        <v>1.1035199999999998</v>
      </c>
      <c r="Z39" s="34"/>
      <c r="AA39" s="34"/>
      <c r="AB39" s="34"/>
      <c r="AC39" s="34"/>
    </row>
    <row r="40" spans="1:29" x14ac:dyDescent="0.25">
      <c r="A40" s="33" t="s">
        <v>80</v>
      </c>
      <c r="B40" s="33" t="s">
        <v>81</v>
      </c>
      <c r="C40" s="33" t="s">
        <v>123</v>
      </c>
      <c r="D40" s="33" t="s">
        <v>124</v>
      </c>
      <c r="E40" s="33" t="s">
        <v>123</v>
      </c>
      <c r="F40" s="33" t="s">
        <v>133</v>
      </c>
      <c r="G40" s="33"/>
      <c r="H40" s="33" t="s">
        <v>42</v>
      </c>
      <c r="I40" s="33" t="s">
        <v>55</v>
      </c>
      <c r="J40" s="33" t="s">
        <v>56</v>
      </c>
      <c r="K40" s="33"/>
      <c r="L40" s="33" t="s">
        <v>56</v>
      </c>
      <c r="M40" s="33" t="s">
        <v>56</v>
      </c>
      <c r="N40" s="34">
        <v>237</v>
      </c>
      <c r="O40" s="34">
        <v>43</v>
      </c>
      <c r="P40" s="34">
        <v>119.4624321840563</v>
      </c>
      <c r="Q40" s="34">
        <v>117.53756781594369</v>
      </c>
      <c r="R40" s="34">
        <v>32.231999999999999</v>
      </c>
      <c r="S40" s="34">
        <v>24.458400000000001</v>
      </c>
      <c r="T40" s="34">
        <v>46.215000000000003</v>
      </c>
      <c r="U40" s="34">
        <v>41.238</v>
      </c>
      <c r="V40" s="34">
        <v>24.884999999999994</v>
      </c>
      <c r="W40" s="34">
        <v>64.463999999999999</v>
      </c>
      <c r="X40" s="34">
        <v>1.5262800000000003</v>
      </c>
      <c r="Y40" s="34">
        <v>1.9813199999999997</v>
      </c>
      <c r="Z40" s="34"/>
      <c r="AA40" s="34"/>
      <c r="AB40" s="34"/>
      <c r="AC40" s="34"/>
    </row>
    <row r="41" spans="1:29" x14ac:dyDescent="0.25">
      <c r="A41" s="33" t="s">
        <v>80</v>
      </c>
      <c r="B41" s="33" t="s">
        <v>81</v>
      </c>
      <c r="C41" s="33" t="s">
        <v>123</v>
      </c>
      <c r="D41" s="33" t="s">
        <v>124</v>
      </c>
      <c r="E41" s="33" t="s">
        <v>123</v>
      </c>
      <c r="F41" s="33" t="s">
        <v>134</v>
      </c>
      <c r="G41" s="33"/>
      <c r="H41" s="33" t="s">
        <v>42</v>
      </c>
      <c r="I41" s="33" t="s">
        <v>43</v>
      </c>
      <c r="J41" s="33" t="s">
        <v>92</v>
      </c>
      <c r="K41" s="33" t="s">
        <v>129</v>
      </c>
      <c r="L41" s="33" t="s">
        <v>86</v>
      </c>
      <c r="M41" s="33" t="s">
        <v>46</v>
      </c>
      <c r="N41" s="34">
        <v>354</v>
      </c>
      <c r="O41" s="34">
        <v>58</v>
      </c>
      <c r="P41" s="34">
        <v>191</v>
      </c>
      <c r="Q41" s="34">
        <v>163</v>
      </c>
      <c r="R41" s="34">
        <v>48.144000000000005</v>
      </c>
      <c r="S41" s="34">
        <v>36.532800000000002</v>
      </c>
      <c r="T41" s="34">
        <v>69.03</v>
      </c>
      <c r="U41" s="34">
        <v>61.595999999999997</v>
      </c>
      <c r="V41" s="34">
        <v>37.169999999999995</v>
      </c>
      <c r="W41" s="34">
        <v>96.288000000000011</v>
      </c>
      <c r="X41" s="34">
        <v>2.2797600000000005</v>
      </c>
      <c r="Y41" s="34">
        <v>2.9594399999999998</v>
      </c>
      <c r="Z41" s="34"/>
      <c r="AA41" s="34"/>
      <c r="AB41" s="34"/>
      <c r="AC41" s="34"/>
    </row>
    <row r="42" spans="1:29" x14ac:dyDescent="0.25">
      <c r="A42" s="33" t="s">
        <v>80</v>
      </c>
      <c r="B42" s="33" t="s">
        <v>81</v>
      </c>
      <c r="C42" s="33" t="s">
        <v>123</v>
      </c>
      <c r="D42" s="33" t="s">
        <v>124</v>
      </c>
      <c r="E42" s="33" t="s">
        <v>123</v>
      </c>
      <c r="F42" s="33" t="s">
        <v>135</v>
      </c>
      <c r="G42" s="33" t="s">
        <v>135</v>
      </c>
      <c r="H42" s="33" t="s">
        <v>42</v>
      </c>
      <c r="I42" s="33" t="s">
        <v>43</v>
      </c>
      <c r="J42" s="33" t="s">
        <v>92</v>
      </c>
      <c r="K42" s="33"/>
      <c r="L42" s="33" t="s">
        <v>86</v>
      </c>
      <c r="M42" s="33" t="s">
        <v>46</v>
      </c>
      <c r="N42" s="34">
        <v>490</v>
      </c>
      <c r="O42" s="34">
        <v>71</v>
      </c>
      <c r="P42" s="34">
        <v>231</v>
      </c>
      <c r="Q42" s="34">
        <v>259</v>
      </c>
      <c r="R42" s="34">
        <v>66.64</v>
      </c>
      <c r="S42" s="34">
        <v>50.567999999999998</v>
      </c>
      <c r="T42" s="34">
        <v>95.55</v>
      </c>
      <c r="U42" s="34">
        <v>85.259999999999991</v>
      </c>
      <c r="V42" s="34">
        <v>51.449999999999989</v>
      </c>
      <c r="W42" s="34">
        <v>133.28</v>
      </c>
      <c r="X42" s="34">
        <v>3.1556000000000006</v>
      </c>
      <c r="Y42" s="34">
        <v>4.0964</v>
      </c>
      <c r="Z42" s="34"/>
      <c r="AA42" s="34"/>
      <c r="AB42" s="34"/>
      <c r="AC42" s="34"/>
    </row>
    <row r="43" spans="1:29" x14ac:dyDescent="0.25">
      <c r="A43" s="33" t="s">
        <v>80</v>
      </c>
      <c r="B43" s="33" t="s">
        <v>81</v>
      </c>
      <c r="C43" s="33" t="s">
        <v>123</v>
      </c>
      <c r="D43" s="33" t="s">
        <v>124</v>
      </c>
      <c r="E43" s="33" t="s">
        <v>125</v>
      </c>
      <c r="F43" s="33" t="s">
        <v>136</v>
      </c>
      <c r="G43" s="33"/>
      <c r="H43" s="33" t="s">
        <v>42</v>
      </c>
      <c r="I43" s="33" t="s">
        <v>55</v>
      </c>
      <c r="J43" s="33" t="s">
        <v>56</v>
      </c>
      <c r="K43" s="33"/>
      <c r="L43" s="33" t="s">
        <v>56</v>
      </c>
      <c r="M43" s="33" t="s">
        <v>56</v>
      </c>
      <c r="N43" s="34">
        <v>237</v>
      </c>
      <c r="O43" s="34">
        <v>43</v>
      </c>
      <c r="P43" s="34">
        <v>119.4624321840563</v>
      </c>
      <c r="Q43" s="34">
        <v>117.53756781594369</v>
      </c>
      <c r="R43" s="34">
        <v>32.231999999999999</v>
      </c>
      <c r="S43" s="34">
        <v>24.458400000000001</v>
      </c>
      <c r="T43" s="34">
        <v>46.215000000000003</v>
      </c>
      <c r="U43" s="34">
        <v>41.238</v>
      </c>
      <c r="V43" s="34">
        <v>24.884999999999994</v>
      </c>
      <c r="W43" s="34">
        <v>64.463999999999999</v>
      </c>
      <c r="X43" s="34">
        <v>1.5262800000000003</v>
      </c>
      <c r="Y43" s="34">
        <v>1.9813199999999997</v>
      </c>
      <c r="Z43" s="34"/>
      <c r="AA43" s="34"/>
      <c r="AB43" s="34"/>
      <c r="AC43" s="34"/>
    </row>
    <row r="44" spans="1:29" x14ac:dyDescent="0.25">
      <c r="A44" s="33" t="s">
        <v>80</v>
      </c>
      <c r="B44" s="33" t="s">
        <v>81</v>
      </c>
      <c r="C44" s="33" t="s">
        <v>137</v>
      </c>
      <c r="D44" s="33" t="s">
        <v>138</v>
      </c>
      <c r="E44" s="33" t="s">
        <v>137</v>
      </c>
      <c r="F44" s="33" t="s">
        <v>139</v>
      </c>
      <c r="G44" s="33"/>
      <c r="H44" s="33" t="s">
        <v>42</v>
      </c>
      <c r="I44" s="33" t="s">
        <v>43</v>
      </c>
      <c r="J44" s="33" t="s">
        <v>44</v>
      </c>
      <c r="K44" s="33"/>
      <c r="L44" s="33" t="s">
        <v>86</v>
      </c>
      <c r="M44" s="33" t="s">
        <v>46</v>
      </c>
      <c r="N44" s="34">
        <v>3000</v>
      </c>
      <c r="O44" s="34">
        <v>500</v>
      </c>
      <c r="P44" s="34">
        <v>1512.1826858741304</v>
      </c>
      <c r="Q44" s="34">
        <v>1487.8173141258696</v>
      </c>
      <c r="R44" s="34">
        <v>190.2</v>
      </c>
      <c r="S44" s="34">
        <v>183</v>
      </c>
      <c r="T44" s="34">
        <v>681</v>
      </c>
      <c r="U44" s="34">
        <v>702</v>
      </c>
      <c r="V44" s="34">
        <v>532.20000000000005</v>
      </c>
      <c r="W44" s="34">
        <v>582</v>
      </c>
      <c r="X44" s="34">
        <v>57.600000000000009</v>
      </c>
      <c r="Y44" s="34">
        <v>72</v>
      </c>
      <c r="Z44" s="34"/>
      <c r="AA44" s="34"/>
      <c r="AB44" s="34"/>
      <c r="AC44" s="34"/>
    </row>
    <row r="45" spans="1:29" x14ac:dyDescent="0.25">
      <c r="A45" s="33" t="s">
        <v>140</v>
      </c>
      <c r="B45" s="33" t="s">
        <v>141</v>
      </c>
      <c r="C45" s="33" t="s">
        <v>142</v>
      </c>
      <c r="D45" s="33" t="s">
        <v>143</v>
      </c>
      <c r="E45" s="33" t="s">
        <v>144</v>
      </c>
      <c r="F45" s="33" t="s">
        <v>145</v>
      </c>
      <c r="G45" s="33"/>
      <c r="H45" s="33" t="s">
        <v>42</v>
      </c>
      <c r="I45" s="33" t="s">
        <v>55</v>
      </c>
      <c r="J45" s="33" t="s">
        <v>56</v>
      </c>
      <c r="K45" s="33"/>
      <c r="L45" s="33" t="s">
        <v>56</v>
      </c>
      <c r="M45" s="33" t="s">
        <v>56</v>
      </c>
      <c r="N45" s="34">
        <v>11388</v>
      </c>
      <c r="O45" s="34">
        <v>2190</v>
      </c>
      <c r="P45" s="34">
        <v>5740.2454755781982</v>
      </c>
      <c r="Q45" s="34">
        <v>5647.7545244218009</v>
      </c>
      <c r="R45" s="34">
        <v>858.65519999999992</v>
      </c>
      <c r="S45" s="34">
        <v>485.12880000000001</v>
      </c>
      <c r="T45" s="34">
        <v>2562.3000000000002</v>
      </c>
      <c r="U45" s="34">
        <v>2323.152</v>
      </c>
      <c r="V45" s="34">
        <v>2015.6760000000002</v>
      </c>
      <c r="W45" s="34">
        <v>1890.4080000000001</v>
      </c>
      <c r="X45" s="34">
        <v>567.12240000000008</v>
      </c>
      <c r="Y45" s="34">
        <v>685.55759999999998</v>
      </c>
      <c r="Z45" s="34"/>
      <c r="AA45" s="34"/>
      <c r="AB45" s="34"/>
      <c r="AC45" s="34"/>
    </row>
    <row r="46" spans="1:29" x14ac:dyDescent="0.25">
      <c r="A46" s="33" t="s">
        <v>140</v>
      </c>
      <c r="B46" s="33" t="s">
        <v>141</v>
      </c>
      <c r="C46" s="33" t="s">
        <v>142</v>
      </c>
      <c r="D46" s="33" t="s">
        <v>143</v>
      </c>
      <c r="E46" s="33" t="s">
        <v>144</v>
      </c>
      <c r="F46" s="33" t="s">
        <v>146</v>
      </c>
      <c r="G46" s="33"/>
      <c r="H46" s="33" t="s">
        <v>42</v>
      </c>
      <c r="I46" s="33" t="s">
        <v>55</v>
      </c>
      <c r="J46" s="33" t="s">
        <v>56</v>
      </c>
      <c r="K46" s="33"/>
      <c r="L46" s="33" t="s">
        <v>56</v>
      </c>
      <c r="M46" s="33" t="s">
        <v>56</v>
      </c>
      <c r="N46" s="34">
        <v>10686</v>
      </c>
      <c r="O46" s="34">
        <v>2095</v>
      </c>
      <c r="P46" s="34">
        <v>5386.3947270836525</v>
      </c>
      <c r="Q46" s="34">
        <v>5299.6052729163475</v>
      </c>
      <c r="R46" s="34">
        <v>805.72439999999995</v>
      </c>
      <c r="S46" s="34">
        <v>455.22359999999998</v>
      </c>
      <c r="T46" s="34">
        <v>2404.35</v>
      </c>
      <c r="U46" s="34">
        <v>2179.944</v>
      </c>
      <c r="V46" s="34">
        <v>1891.4220000000003</v>
      </c>
      <c r="W46" s="34">
        <v>1773.8760000000002</v>
      </c>
      <c r="X46" s="34">
        <v>532.16280000000006</v>
      </c>
      <c r="Y46" s="34">
        <v>643.29719999999998</v>
      </c>
      <c r="Z46" s="34"/>
      <c r="AA46" s="34"/>
      <c r="AB46" s="34"/>
      <c r="AC46" s="34"/>
    </row>
    <row r="47" spans="1:29" x14ac:dyDescent="0.25">
      <c r="A47" s="33" t="s">
        <v>140</v>
      </c>
      <c r="B47" s="33" t="s">
        <v>141</v>
      </c>
      <c r="C47" s="33" t="s">
        <v>147</v>
      </c>
      <c r="D47" s="33" t="s">
        <v>148</v>
      </c>
      <c r="E47" s="33" t="s">
        <v>149</v>
      </c>
      <c r="F47" s="33" t="s">
        <v>150</v>
      </c>
      <c r="G47" s="33"/>
      <c r="H47" s="33" t="s">
        <v>42</v>
      </c>
      <c r="I47" s="33" t="s">
        <v>55</v>
      </c>
      <c r="J47" s="33" t="s">
        <v>56</v>
      </c>
      <c r="K47" s="33"/>
      <c r="L47" s="33" t="s">
        <v>56</v>
      </c>
      <c r="M47" s="33" t="s">
        <v>56</v>
      </c>
      <c r="N47" s="34">
        <v>1569</v>
      </c>
      <c r="O47" s="34">
        <v>291</v>
      </c>
      <c r="P47" s="34">
        <v>790.87154471217013</v>
      </c>
      <c r="Q47" s="34">
        <v>778.12845528782975</v>
      </c>
      <c r="R47" s="34">
        <v>149.83950000000002</v>
      </c>
      <c r="S47" s="34">
        <v>153.1344</v>
      </c>
      <c r="T47" s="34">
        <v>318.50700000000001</v>
      </c>
      <c r="U47" s="34">
        <v>338.904</v>
      </c>
      <c r="V47" s="34">
        <v>236.91899999999998</v>
      </c>
      <c r="W47" s="34">
        <v>266.73</v>
      </c>
      <c r="X47" s="34">
        <v>49.737299999999998</v>
      </c>
      <c r="Y47" s="34">
        <v>55.228800000000007</v>
      </c>
      <c r="Z47" s="34"/>
      <c r="AA47" s="34"/>
      <c r="AB47" s="34"/>
      <c r="AC47" s="34"/>
    </row>
    <row r="48" spans="1:29" x14ac:dyDescent="0.25">
      <c r="A48" s="33" t="s">
        <v>151</v>
      </c>
      <c r="B48" s="33" t="s">
        <v>152</v>
      </c>
      <c r="C48" s="33" t="s">
        <v>153</v>
      </c>
      <c r="D48" s="33" t="s">
        <v>154</v>
      </c>
      <c r="E48" s="33" t="s">
        <v>155</v>
      </c>
      <c r="F48" s="33" t="s">
        <v>156</v>
      </c>
      <c r="G48" s="33"/>
      <c r="H48" s="33" t="s">
        <v>42</v>
      </c>
      <c r="I48" s="33" t="s">
        <v>55</v>
      </c>
      <c r="J48" s="33" t="s">
        <v>56</v>
      </c>
      <c r="K48" s="33"/>
      <c r="L48" s="33" t="s">
        <v>56</v>
      </c>
      <c r="M48" s="33" t="s">
        <v>56</v>
      </c>
      <c r="N48" s="34">
        <v>83</v>
      </c>
      <c r="O48" s="34">
        <v>35</v>
      </c>
      <c r="P48" s="34">
        <v>41.837054309184275</v>
      </c>
      <c r="Q48" s="34">
        <v>41.162945690815725</v>
      </c>
      <c r="R48" s="34">
        <v>7.0882000000000005</v>
      </c>
      <c r="S48" s="34">
        <v>7.7521999999999993</v>
      </c>
      <c r="T48" s="34">
        <v>16.8324</v>
      </c>
      <c r="U48" s="34">
        <v>17.678999999999998</v>
      </c>
      <c r="V48" s="34">
        <v>12.948000000000002</v>
      </c>
      <c r="W48" s="34">
        <v>14.94</v>
      </c>
      <c r="X48" s="34">
        <v>2.2410000000000001</v>
      </c>
      <c r="Y48" s="34">
        <v>3.5192000000000001</v>
      </c>
      <c r="Z48" s="34"/>
      <c r="AA48" s="34"/>
      <c r="AB48" s="34"/>
      <c r="AC48" s="34"/>
    </row>
    <row r="49" spans="1:29" x14ac:dyDescent="0.25">
      <c r="A49" s="33" t="s">
        <v>151</v>
      </c>
      <c r="B49" s="33" t="s">
        <v>152</v>
      </c>
      <c r="C49" s="33" t="s">
        <v>157</v>
      </c>
      <c r="D49" s="33" t="s">
        <v>158</v>
      </c>
      <c r="E49" s="33" t="s">
        <v>159</v>
      </c>
      <c r="F49" s="33" t="s">
        <v>160</v>
      </c>
      <c r="G49" s="33"/>
      <c r="H49" s="33" t="s">
        <v>42</v>
      </c>
      <c r="I49" s="33" t="s">
        <v>55</v>
      </c>
      <c r="J49" s="33" t="s">
        <v>56</v>
      </c>
      <c r="K49" s="33"/>
      <c r="L49" s="33" t="s">
        <v>56</v>
      </c>
      <c r="M49" s="33" t="s">
        <v>56</v>
      </c>
      <c r="N49" s="34">
        <v>1413</v>
      </c>
      <c r="O49" s="34">
        <v>306</v>
      </c>
      <c r="P49" s="34">
        <v>712.23804504671534</v>
      </c>
      <c r="Q49" s="34">
        <v>700.76195495328454</v>
      </c>
      <c r="R49" s="34">
        <v>140.3109</v>
      </c>
      <c r="S49" s="34">
        <v>120.38759999999999</v>
      </c>
      <c r="T49" s="34">
        <v>258.86160000000001</v>
      </c>
      <c r="U49" s="34">
        <v>226.08</v>
      </c>
      <c r="V49" s="34">
        <v>281.18699999999995</v>
      </c>
      <c r="W49" s="34">
        <v>329.22900000000004</v>
      </c>
      <c r="X49" s="34">
        <v>25.7166</v>
      </c>
      <c r="Y49" s="34">
        <v>31.227300000000003</v>
      </c>
      <c r="Z49" s="34"/>
      <c r="AA49" s="34"/>
      <c r="AB49" s="34"/>
      <c r="AC49" s="34"/>
    </row>
    <row r="50" spans="1:29" x14ac:dyDescent="0.25">
      <c r="A50" s="33" t="s">
        <v>161</v>
      </c>
      <c r="B50" s="33" t="s">
        <v>162</v>
      </c>
      <c r="C50" s="33" t="s">
        <v>163</v>
      </c>
      <c r="D50" s="33" t="s">
        <v>164</v>
      </c>
      <c r="E50" s="33" t="s">
        <v>165</v>
      </c>
      <c r="F50" s="33" t="s">
        <v>166</v>
      </c>
      <c r="G50" s="33" t="s">
        <v>167</v>
      </c>
      <c r="H50" s="33" t="s">
        <v>49</v>
      </c>
      <c r="I50" s="33" t="s">
        <v>43</v>
      </c>
      <c r="J50" s="42" t="s">
        <v>115</v>
      </c>
      <c r="K50" s="33"/>
      <c r="L50" s="33" t="s">
        <v>52</v>
      </c>
      <c r="M50" s="33" t="s">
        <v>46</v>
      </c>
      <c r="N50" s="34">
        <v>2506</v>
      </c>
      <c r="O50" s="34">
        <v>343</v>
      </c>
      <c r="P50" s="34">
        <v>1298</v>
      </c>
      <c r="Q50" s="34">
        <v>1208</v>
      </c>
      <c r="R50" s="34">
        <v>218.02199999999999</v>
      </c>
      <c r="S50" s="34">
        <v>179.42959999999999</v>
      </c>
      <c r="T50" s="34">
        <v>429.52839999999998</v>
      </c>
      <c r="U50" s="34">
        <v>506.21200000000005</v>
      </c>
      <c r="V50" s="34">
        <v>410.98400000000009</v>
      </c>
      <c r="W50" s="34">
        <v>446.06799999999998</v>
      </c>
      <c r="X50" s="34">
        <v>81.445000000000007</v>
      </c>
      <c r="Y50" s="34">
        <v>234.31100000000001</v>
      </c>
      <c r="Z50" s="34">
        <v>98</v>
      </c>
      <c r="AA50" s="34">
        <v>18</v>
      </c>
      <c r="AB50" s="34"/>
      <c r="AC50" s="34"/>
    </row>
    <row r="51" spans="1:29" x14ac:dyDescent="0.25">
      <c r="A51" s="33" t="s">
        <v>161</v>
      </c>
      <c r="B51" s="33" t="s">
        <v>162</v>
      </c>
      <c r="C51" s="33" t="s">
        <v>163</v>
      </c>
      <c r="D51" s="33" t="s">
        <v>164</v>
      </c>
      <c r="E51" s="33" t="s">
        <v>165</v>
      </c>
      <c r="F51" s="33" t="s">
        <v>168</v>
      </c>
      <c r="G51" s="33" t="s">
        <v>169</v>
      </c>
      <c r="H51" s="33" t="s">
        <v>49</v>
      </c>
      <c r="I51" s="33" t="s">
        <v>43</v>
      </c>
      <c r="J51" s="42" t="s">
        <v>115</v>
      </c>
      <c r="K51" s="33"/>
      <c r="L51" s="33" t="s">
        <v>52</v>
      </c>
      <c r="M51" s="33" t="s">
        <v>46</v>
      </c>
      <c r="N51" s="34">
        <v>501</v>
      </c>
      <c r="O51" s="34">
        <v>99</v>
      </c>
      <c r="P51" s="34">
        <v>324</v>
      </c>
      <c r="Q51" s="34">
        <v>177</v>
      </c>
      <c r="R51" s="34">
        <v>43.586999999999996</v>
      </c>
      <c r="S51" s="34">
        <v>35.871600000000001</v>
      </c>
      <c r="T51" s="34">
        <v>85.871399999999994</v>
      </c>
      <c r="U51" s="34">
        <v>101.20200000000001</v>
      </c>
      <c r="V51" s="34">
        <v>82.164000000000016</v>
      </c>
      <c r="W51" s="34">
        <v>89.177999999999997</v>
      </c>
      <c r="X51" s="34">
        <v>16.282499999999999</v>
      </c>
      <c r="Y51" s="34">
        <v>46.843499999999999</v>
      </c>
      <c r="Z51" s="34">
        <v>84</v>
      </c>
      <c r="AA51" s="34">
        <v>14</v>
      </c>
      <c r="AB51" s="34"/>
      <c r="AC51" s="34"/>
    </row>
    <row r="52" spans="1:29" x14ac:dyDescent="0.25">
      <c r="A52" s="33" t="s">
        <v>161</v>
      </c>
      <c r="B52" s="33" t="s">
        <v>162</v>
      </c>
      <c r="C52" s="33" t="s">
        <v>163</v>
      </c>
      <c r="D52" s="33" t="s">
        <v>164</v>
      </c>
      <c r="E52" s="33" t="s">
        <v>165</v>
      </c>
      <c r="F52" s="33" t="s">
        <v>170</v>
      </c>
      <c r="G52" s="33"/>
      <c r="H52" s="33" t="s">
        <v>54</v>
      </c>
      <c r="I52" s="33" t="s">
        <v>43</v>
      </c>
      <c r="J52" s="42" t="s">
        <v>115</v>
      </c>
      <c r="K52" s="33"/>
      <c r="L52" s="33" t="s">
        <v>52</v>
      </c>
      <c r="M52" s="33" t="s">
        <v>46</v>
      </c>
      <c r="N52" s="34">
        <v>4121</v>
      </c>
      <c r="O52" s="34">
        <v>574</v>
      </c>
      <c r="P52" s="34">
        <v>1982</v>
      </c>
      <c r="Q52" s="34">
        <v>2139</v>
      </c>
      <c r="R52" s="34">
        <v>358.52699999999999</v>
      </c>
      <c r="S52" s="34">
        <v>295.06360000000001</v>
      </c>
      <c r="T52" s="34">
        <v>706.33939999999996</v>
      </c>
      <c r="U52" s="34">
        <v>832.44200000000001</v>
      </c>
      <c r="V52" s="34">
        <v>675.84400000000016</v>
      </c>
      <c r="W52" s="34">
        <v>733.53800000000001</v>
      </c>
      <c r="X52" s="34">
        <v>133.9325</v>
      </c>
      <c r="Y52" s="34">
        <v>385.31349999999998</v>
      </c>
      <c r="Z52" s="34">
        <v>42</v>
      </c>
      <c r="AA52" s="34">
        <v>7</v>
      </c>
      <c r="AB52" s="34"/>
      <c r="AC52" s="34"/>
    </row>
    <row r="53" spans="1:29" x14ac:dyDescent="0.25">
      <c r="A53" s="33" t="s">
        <v>161</v>
      </c>
      <c r="B53" s="33" t="s">
        <v>162</v>
      </c>
      <c r="C53" s="33" t="s">
        <v>163</v>
      </c>
      <c r="D53" s="33" t="s">
        <v>164</v>
      </c>
      <c r="E53" s="33" t="s">
        <v>165</v>
      </c>
      <c r="F53" s="33" t="s">
        <v>171</v>
      </c>
      <c r="G53" s="33"/>
      <c r="H53" s="33" t="s">
        <v>54</v>
      </c>
      <c r="I53" s="33" t="s">
        <v>43</v>
      </c>
      <c r="J53" s="42" t="s">
        <v>115</v>
      </c>
      <c r="K53" s="33"/>
      <c r="L53" s="33" t="s">
        <v>52</v>
      </c>
      <c r="M53" s="33" t="s">
        <v>46</v>
      </c>
      <c r="N53" s="34">
        <v>6122</v>
      </c>
      <c r="O53" s="34">
        <v>828</v>
      </c>
      <c r="P53" s="34">
        <v>2975</v>
      </c>
      <c r="Q53" s="34">
        <v>3147</v>
      </c>
      <c r="R53" s="34">
        <v>532.61399999999992</v>
      </c>
      <c r="S53" s="34">
        <v>438.33519999999999</v>
      </c>
      <c r="T53" s="34">
        <v>1049.3108</v>
      </c>
      <c r="U53" s="34">
        <v>1236.644</v>
      </c>
      <c r="V53" s="34">
        <v>1004.0080000000003</v>
      </c>
      <c r="W53" s="34">
        <v>1089.7159999999999</v>
      </c>
      <c r="X53" s="34">
        <v>198.965</v>
      </c>
      <c r="Y53" s="34">
        <v>572.40700000000004</v>
      </c>
      <c r="Z53" s="34">
        <v>54</v>
      </c>
      <c r="AA53" s="34">
        <v>9</v>
      </c>
      <c r="AB53" s="34"/>
      <c r="AC53" s="34"/>
    </row>
    <row r="54" spans="1:29" x14ac:dyDescent="0.25">
      <c r="A54" s="33" t="s">
        <v>161</v>
      </c>
      <c r="B54" s="33" t="s">
        <v>162</v>
      </c>
      <c r="C54" s="33" t="s">
        <v>163</v>
      </c>
      <c r="D54" s="33" t="s">
        <v>164</v>
      </c>
      <c r="E54" s="33" t="s">
        <v>165</v>
      </c>
      <c r="F54" s="33" t="s">
        <v>172</v>
      </c>
      <c r="G54" s="33"/>
      <c r="H54" s="33" t="s">
        <v>54</v>
      </c>
      <c r="I54" s="33" t="s">
        <v>43</v>
      </c>
      <c r="J54" s="42" t="s">
        <v>115</v>
      </c>
      <c r="K54" s="33"/>
      <c r="L54" s="33" t="s">
        <v>52</v>
      </c>
      <c r="M54" s="33" t="s">
        <v>46</v>
      </c>
      <c r="N54" s="34">
        <v>9080</v>
      </c>
      <c r="O54" s="34">
        <v>1279</v>
      </c>
      <c r="P54" s="34">
        <v>4802</v>
      </c>
      <c r="Q54" s="34">
        <v>4278</v>
      </c>
      <c r="R54" s="34">
        <v>789.95999999999992</v>
      </c>
      <c r="S54" s="34">
        <v>650.12799999999993</v>
      </c>
      <c r="T54" s="34">
        <v>1556.3119999999999</v>
      </c>
      <c r="U54" s="34">
        <v>1834.16</v>
      </c>
      <c r="V54" s="34">
        <v>1489.1200000000003</v>
      </c>
      <c r="W54" s="34">
        <v>1616.24</v>
      </c>
      <c r="X54" s="34">
        <v>295.10000000000002</v>
      </c>
      <c r="Y54" s="34">
        <v>848.98</v>
      </c>
      <c r="Z54" s="34">
        <v>582</v>
      </c>
      <c r="AA54" s="34">
        <v>97</v>
      </c>
      <c r="AB54" s="34"/>
      <c r="AC54" s="34"/>
    </row>
    <row r="55" spans="1:29" x14ac:dyDescent="0.25">
      <c r="A55" s="33" t="s">
        <v>161</v>
      </c>
      <c r="B55" s="33" t="s">
        <v>162</v>
      </c>
      <c r="C55" s="33" t="s">
        <v>173</v>
      </c>
      <c r="D55" s="33" t="s">
        <v>174</v>
      </c>
      <c r="E55" s="33" t="s">
        <v>175</v>
      </c>
      <c r="F55" s="33" t="s">
        <v>175</v>
      </c>
      <c r="G55" s="33"/>
      <c r="H55" s="33" t="s">
        <v>42</v>
      </c>
      <c r="I55" s="33" t="s">
        <v>43</v>
      </c>
      <c r="J55" s="33" t="s">
        <v>62</v>
      </c>
      <c r="K55" s="33" t="s">
        <v>176</v>
      </c>
      <c r="L55" s="33" t="s">
        <v>52</v>
      </c>
      <c r="M55" s="33" t="s">
        <v>46</v>
      </c>
      <c r="N55" s="34">
        <v>21848</v>
      </c>
      <c r="O55" s="34">
        <v>4225</v>
      </c>
      <c r="P55" s="34">
        <v>9267</v>
      </c>
      <c r="Q55" s="34">
        <v>12581</v>
      </c>
      <c r="R55" s="34">
        <v>2088.6687999999999</v>
      </c>
      <c r="S55" s="34">
        <v>1734.7311999999999</v>
      </c>
      <c r="T55" s="34">
        <v>4408.9264000000003</v>
      </c>
      <c r="U55" s="34">
        <v>3845.2479999999996</v>
      </c>
      <c r="V55" s="34">
        <v>3867.096</v>
      </c>
      <c r="W55" s="34">
        <v>3867.096</v>
      </c>
      <c r="X55" s="34">
        <v>703.50560000000019</v>
      </c>
      <c r="Y55" s="34">
        <v>1332.7280000000001</v>
      </c>
      <c r="Z55" s="34">
        <v>331</v>
      </c>
      <c r="AA55" s="34">
        <v>67</v>
      </c>
      <c r="AB55" s="34">
        <v>102</v>
      </c>
      <c r="AC55" s="34">
        <v>14</v>
      </c>
    </row>
    <row r="56" spans="1:29" x14ac:dyDescent="0.25">
      <c r="A56" s="33" t="s">
        <v>161</v>
      </c>
      <c r="B56" s="33" t="s">
        <v>162</v>
      </c>
      <c r="C56" s="33" t="s">
        <v>173</v>
      </c>
      <c r="D56" s="33" t="s">
        <v>174</v>
      </c>
      <c r="E56" s="33" t="s">
        <v>177</v>
      </c>
      <c r="F56" s="33" t="s">
        <v>177</v>
      </c>
      <c r="G56" s="33"/>
      <c r="H56" s="33" t="s">
        <v>42</v>
      </c>
      <c r="I56" s="33" t="s">
        <v>43</v>
      </c>
      <c r="J56" s="33" t="s">
        <v>62</v>
      </c>
      <c r="K56" s="33" t="s">
        <v>176</v>
      </c>
      <c r="L56" s="33" t="s">
        <v>45</v>
      </c>
      <c r="M56" s="33" t="s">
        <v>46</v>
      </c>
      <c r="N56" s="34">
        <v>2106</v>
      </c>
      <c r="O56" s="34">
        <v>351</v>
      </c>
      <c r="P56" s="34">
        <v>1036</v>
      </c>
      <c r="Q56" s="34">
        <v>1070</v>
      </c>
      <c r="R56" s="34">
        <v>201.33360000000002</v>
      </c>
      <c r="S56" s="34">
        <v>167.21639999999999</v>
      </c>
      <c r="T56" s="34">
        <v>424.99080000000004</v>
      </c>
      <c r="U56" s="34">
        <v>370.65600000000001</v>
      </c>
      <c r="V56" s="34">
        <v>372.762</v>
      </c>
      <c r="W56" s="34">
        <v>372.762</v>
      </c>
      <c r="X56" s="34">
        <v>67.813200000000009</v>
      </c>
      <c r="Y56" s="34">
        <v>128.46600000000001</v>
      </c>
      <c r="Z56" s="34"/>
      <c r="AA56" s="34"/>
      <c r="AB56" s="34"/>
      <c r="AC56" s="34"/>
    </row>
    <row r="57" spans="1:29" x14ac:dyDescent="0.25">
      <c r="A57" s="33" t="s">
        <v>161</v>
      </c>
      <c r="B57" s="33" t="s">
        <v>162</v>
      </c>
      <c r="C57" s="33" t="s">
        <v>173</v>
      </c>
      <c r="D57" s="33" t="s">
        <v>174</v>
      </c>
      <c r="E57" s="33" t="s">
        <v>173</v>
      </c>
      <c r="F57" s="33" t="s">
        <v>178</v>
      </c>
      <c r="G57" s="33"/>
      <c r="H57" s="33" t="s">
        <v>54</v>
      </c>
      <c r="I57" s="33" t="s">
        <v>43</v>
      </c>
      <c r="J57" s="33" t="s">
        <v>62</v>
      </c>
      <c r="K57" s="33" t="s">
        <v>176</v>
      </c>
      <c r="L57" s="33" t="s">
        <v>52</v>
      </c>
      <c r="M57" s="33" t="s">
        <v>46</v>
      </c>
      <c r="N57" s="34">
        <v>7138</v>
      </c>
      <c r="O57" s="34">
        <v>1189.6666666666667</v>
      </c>
      <c r="P57" s="34">
        <v>3533</v>
      </c>
      <c r="Q57" s="34">
        <v>3605</v>
      </c>
      <c r="R57" s="34">
        <v>682.39280000000008</v>
      </c>
      <c r="S57" s="34">
        <v>566.75720000000001</v>
      </c>
      <c r="T57" s="34">
        <v>1440.4484</v>
      </c>
      <c r="U57" s="34">
        <v>1256.288</v>
      </c>
      <c r="V57" s="34">
        <v>1263.4259999999999</v>
      </c>
      <c r="W57" s="34">
        <v>1263.4259999999999</v>
      </c>
      <c r="X57" s="34">
        <v>229.84360000000004</v>
      </c>
      <c r="Y57" s="34">
        <v>435.41800000000001</v>
      </c>
      <c r="Z57" s="34">
        <v>168</v>
      </c>
      <c r="AA57" s="34">
        <v>28</v>
      </c>
      <c r="AB57" s="34">
        <v>186</v>
      </c>
      <c r="AC57" s="34">
        <v>31</v>
      </c>
    </row>
    <row r="58" spans="1:29" x14ac:dyDescent="0.25">
      <c r="A58" s="33" t="s">
        <v>161</v>
      </c>
      <c r="B58" s="33" t="s">
        <v>162</v>
      </c>
      <c r="C58" s="33" t="s">
        <v>173</v>
      </c>
      <c r="D58" s="33" t="s">
        <v>174</v>
      </c>
      <c r="E58" s="33" t="s">
        <v>173</v>
      </c>
      <c r="F58" s="33" t="s">
        <v>179</v>
      </c>
      <c r="G58" s="33"/>
      <c r="H58" s="33" t="s">
        <v>42</v>
      </c>
      <c r="I58" s="33" t="s">
        <v>43</v>
      </c>
      <c r="J58" s="33" t="s">
        <v>92</v>
      </c>
      <c r="K58" s="33"/>
      <c r="L58" s="33" t="s">
        <v>86</v>
      </c>
      <c r="M58" s="33" t="s">
        <v>46</v>
      </c>
      <c r="N58" s="34">
        <v>1230</v>
      </c>
      <c r="O58" s="34">
        <v>205</v>
      </c>
      <c r="P58" s="34">
        <v>591</v>
      </c>
      <c r="Q58" s="34">
        <v>639</v>
      </c>
      <c r="R58" s="34">
        <v>117.58800000000001</v>
      </c>
      <c r="S58" s="34">
        <v>97.661999999999992</v>
      </c>
      <c r="T58" s="34">
        <v>248.214</v>
      </c>
      <c r="U58" s="34">
        <v>216.48</v>
      </c>
      <c r="V58" s="34">
        <v>217.70999999999998</v>
      </c>
      <c r="W58" s="34">
        <v>217.70999999999998</v>
      </c>
      <c r="X58" s="34">
        <v>39.606000000000009</v>
      </c>
      <c r="Y58" s="34">
        <v>75.03</v>
      </c>
      <c r="Z58" s="34"/>
      <c r="AA58" s="34"/>
      <c r="AB58" s="34"/>
      <c r="AC58" s="34"/>
    </row>
    <row r="59" spans="1:29" x14ac:dyDescent="0.25">
      <c r="A59" s="33" t="s">
        <v>161</v>
      </c>
      <c r="B59" s="33" t="s">
        <v>162</v>
      </c>
      <c r="C59" s="33" t="s">
        <v>173</v>
      </c>
      <c r="D59" s="33" t="s">
        <v>174</v>
      </c>
      <c r="E59" s="33" t="s">
        <v>180</v>
      </c>
      <c r="F59" s="33" t="s">
        <v>181</v>
      </c>
      <c r="G59" s="33"/>
      <c r="H59" s="33" t="s">
        <v>54</v>
      </c>
      <c r="I59" s="33" t="s">
        <v>43</v>
      </c>
      <c r="J59" s="33" t="s">
        <v>62</v>
      </c>
      <c r="K59" s="33" t="s">
        <v>176</v>
      </c>
      <c r="L59" s="33" t="s">
        <v>52</v>
      </c>
      <c r="M59" s="33" t="s">
        <v>46</v>
      </c>
      <c r="N59" s="34">
        <v>2851</v>
      </c>
      <c r="O59" s="34">
        <v>475</v>
      </c>
      <c r="P59" s="34">
        <v>1169</v>
      </c>
      <c r="Q59" s="34">
        <v>1682</v>
      </c>
      <c r="R59" s="34">
        <v>272.55560000000003</v>
      </c>
      <c r="S59" s="34">
        <v>226.36939999999998</v>
      </c>
      <c r="T59" s="34">
        <v>575.33180000000004</v>
      </c>
      <c r="U59" s="34">
        <v>501.77599999999995</v>
      </c>
      <c r="V59" s="34">
        <v>504.62699999999995</v>
      </c>
      <c r="W59" s="34">
        <v>504.62699999999995</v>
      </c>
      <c r="X59" s="34">
        <v>91.802200000000013</v>
      </c>
      <c r="Y59" s="34">
        <v>173.911</v>
      </c>
      <c r="Z59" s="34"/>
      <c r="AA59" s="34"/>
      <c r="AB59" s="34"/>
      <c r="AC59" s="34"/>
    </row>
    <row r="60" spans="1:29" x14ac:dyDescent="0.25">
      <c r="A60" s="33" t="s">
        <v>161</v>
      </c>
      <c r="B60" s="33" t="s">
        <v>162</v>
      </c>
      <c r="C60" s="33" t="s">
        <v>173</v>
      </c>
      <c r="D60" s="33" t="s">
        <v>174</v>
      </c>
      <c r="E60" s="33" t="s">
        <v>173</v>
      </c>
      <c r="F60" s="33" t="s">
        <v>182</v>
      </c>
      <c r="G60" s="33"/>
      <c r="H60" s="33" t="s">
        <v>42</v>
      </c>
      <c r="I60" s="33" t="s">
        <v>43</v>
      </c>
      <c r="J60" s="33" t="s">
        <v>92</v>
      </c>
      <c r="K60" s="33"/>
      <c r="L60" s="33" t="s">
        <v>86</v>
      </c>
      <c r="M60" s="33" t="s">
        <v>46</v>
      </c>
      <c r="N60" s="34">
        <v>2160</v>
      </c>
      <c r="O60" s="34">
        <v>360</v>
      </c>
      <c r="P60" s="34">
        <v>1039</v>
      </c>
      <c r="Q60" s="34">
        <v>1121</v>
      </c>
      <c r="R60" s="34">
        <v>206.49600000000001</v>
      </c>
      <c r="S60" s="34">
        <v>171.50399999999999</v>
      </c>
      <c r="T60" s="34">
        <v>435.88800000000003</v>
      </c>
      <c r="U60" s="34">
        <v>380.15999999999997</v>
      </c>
      <c r="V60" s="34">
        <v>382.32</v>
      </c>
      <c r="W60" s="34">
        <v>382.32</v>
      </c>
      <c r="X60" s="34">
        <v>69.552000000000021</v>
      </c>
      <c r="Y60" s="34">
        <v>131.76</v>
      </c>
      <c r="Z60" s="34"/>
      <c r="AA60" s="34"/>
      <c r="AB60" s="34"/>
      <c r="AC60" s="34"/>
    </row>
    <row r="61" spans="1:29" x14ac:dyDescent="0.25">
      <c r="A61" s="33" t="s">
        <v>161</v>
      </c>
      <c r="B61" s="33" t="s">
        <v>162</v>
      </c>
      <c r="C61" s="33" t="s">
        <v>173</v>
      </c>
      <c r="D61" s="33" t="s">
        <v>174</v>
      </c>
      <c r="E61" s="33" t="s">
        <v>173</v>
      </c>
      <c r="F61" s="33" t="s">
        <v>183</v>
      </c>
      <c r="G61" s="33"/>
      <c r="H61" s="33" t="s">
        <v>54</v>
      </c>
      <c r="I61" s="33" t="s">
        <v>43</v>
      </c>
      <c r="J61" s="33" t="s">
        <v>62</v>
      </c>
      <c r="K61" s="33" t="s">
        <v>176</v>
      </c>
      <c r="L61" s="33" t="s">
        <v>52</v>
      </c>
      <c r="M61" s="33" t="s">
        <v>46</v>
      </c>
      <c r="N61" s="34">
        <v>6918</v>
      </c>
      <c r="O61" s="34">
        <v>1153</v>
      </c>
      <c r="P61" s="34">
        <v>3421</v>
      </c>
      <c r="Q61" s="34">
        <v>3497</v>
      </c>
      <c r="R61" s="34">
        <v>661.36080000000004</v>
      </c>
      <c r="S61" s="34">
        <v>549.28919999999994</v>
      </c>
      <c r="T61" s="34">
        <v>1396.0524</v>
      </c>
      <c r="U61" s="34">
        <v>1217.568</v>
      </c>
      <c r="V61" s="34">
        <v>1224.4859999999999</v>
      </c>
      <c r="W61" s="34">
        <v>1224.4859999999999</v>
      </c>
      <c r="X61" s="34">
        <v>222.75960000000003</v>
      </c>
      <c r="Y61" s="34">
        <v>421.99799999999999</v>
      </c>
      <c r="Z61" s="34">
        <v>245</v>
      </c>
      <c r="AA61" s="34">
        <v>35</v>
      </c>
      <c r="AB61" s="34">
        <v>378</v>
      </c>
      <c r="AC61" s="34">
        <v>54</v>
      </c>
    </row>
    <row r="62" spans="1:29" x14ac:dyDescent="0.25">
      <c r="A62" s="33" t="s">
        <v>161</v>
      </c>
      <c r="B62" s="33" t="s">
        <v>162</v>
      </c>
      <c r="C62" s="33" t="s">
        <v>173</v>
      </c>
      <c r="D62" s="33" t="s">
        <v>174</v>
      </c>
      <c r="E62" s="33" t="s">
        <v>184</v>
      </c>
      <c r="F62" s="33" t="s">
        <v>185</v>
      </c>
      <c r="G62" s="33"/>
      <c r="H62" s="33" t="s">
        <v>42</v>
      </c>
      <c r="I62" s="33" t="s">
        <v>55</v>
      </c>
      <c r="J62" s="33" t="s">
        <v>62</v>
      </c>
      <c r="K62" s="33" t="s">
        <v>176</v>
      </c>
      <c r="L62" s="33" t="s">
        <v>56</v>
      </c>
      <c r="M62" s="33" t="s">
        <v>56</v>
      </c>
      <c r="N62" s="34">
        <v>642</v>
      </c>
      <c r="O62" s="34">
        <v>107</v>
      </c>
      <c r="P62" s="34">
        <v>323.60709477706388</v>
      </c>
      <c r="Q62" s="34">
        <v>318.39290522293607</v>
      </c>
      <c r="R62" s="34">
        <v>61.3752</v>
      </c>
      <c r="S62" s="34">
        <v>50.974800000000002</v>
      </c>
      <c r="T62" s="34">
        <v>129.5556</v>
      </c>
      <c r="U62" s="34">
        <v>112.99199999999999</v>
      </c>
      <c r="V62" s="34">
        <v>113.634</v>
      </c>
      <c r="W62" s="34">
        <v>113.634</v>
      </c>
      <c r="X62" s="34">
        <v>20.672400000000003</v>
      </c>
      <c r="Y62" s="34">
        <v>39.161999999999999</v>
      </c>
      <c r="Z62" s="34"/>
      <c r="AA62" s="34"/>
      <c r="AB62" s="34"/>
      <c r="AC62" s="34"/>
    </row>
    <row r="63" spans="1:29" x14ac:dyDescent="0.25">
      <c r="A63" s="33" t="s">
        <v>161</v>
      </c>
      <c r="B63" s="33" t="s">
        <v>162</v>
      </c>
      <c r="C63" s="33" t="s">
        <v>173</v>
      </c>
      <c r="D63" s="33" t="s">
        <v>174</v>
      </c>
      <c r="E63" s="33" t="s">
        <v>184</v>
      </c>
      <c r="F63" s="33" t="s">
        <v>186</v>
      </c>
      <c r="G63" s="33"/>
      <c r="H63" s="33" t="s">
        <v>42</v>
      </c>
      <c r="I63" s="33" t="s">
        <v>55</v>
      </c>
      <c r="J63" s="33" t="s">
        <v>62</v>
      </c>
      <c r="K63" s="33" t="s">
        <v>176</v>
      </c>
      <c r="L63" s="33" t="s">
        <v>56</v>
      </c>
      <c r="M63" s="33" t="s">
        <v>56</v>
      </c>
      <c r="N63" s="34">
        <v>948</v>
      </c>
      <c r="O63" s="34">
        <v>158</v>
      </c>
      <c r="P63" s="34">
        <v>477.84972873622519</v>
      </c>
      <c r="Q63" s="34">
        <v>470.15027126377475</v>
      </c>
      <c r="R63" s="34">
        <v>90.628799999999998</v>
      </c>
      <c r="S63" s="34">
        <v>75.271199999999993</v>
      </c>
      <c r="T63" s="34">
        <v>191.3064</v>
      </c>
      <c r="U63" s="34">
        <v>166.84799999999998</v>
      </c>
      <c r="V63" s="34">
        <v>167.79599999999999</v>
      </c>
      <c r="W63" s="34">
        <v>167.79599999999999</v>
      </c>
      <c r="X63" s="34">
        <v>30.525600000000004</v>
      </c>
      <c r="Y63" s="34">
        <v>57.827999999999996</v>
      </c>
      <c r="Z63" s="34"/>
      <c r="AA63" s="34"/>
      <c r="AB63" s="34"/>
      <c r="AC63" s="34"/>
    </row>
    <row r="64" spans="1:29" x14ac:dyDescent="0.25">
      <c r="A64" s="33" t="s">
        <v>161</v>
      </c>
      <c r="B64" s="33" t="s">
        <v>162</v>
      </c>
      <c r="C64" s="33" t="s">
        <v>173</v>
      </c>
      <c r="D64" s="33" t="s">
        <v>174</v>
      </c>
      <c r="E64" s="33" t="s">
        <v>184</v>
      </c>
      <c r="F64" s="33" t="s">
        <v>187</v>
      </c>
      <c r="G64" s="33"/>
      <c r="H64" s="33" t="s">
        <v>42</v>
      </c>
      <c r="I64" s="33" t="s">
        <v>55</v>
      </c>
      <c r="J64" s="33" t="s">
        <v>62</v>
      </c>
      <c r="K64" s="33" t="s">
        <v>176</v>
      </c>
      <c r="L64" s="33" t="s">
        <v>56</v>
      </c>
      <c r="M64" s="33" t="s">
        <v>56</v>
      </c>
      <c r="N64" s="34">
        <v>828</v>
      </c>
      <c r="O64" s="34">
        <v>138</v>
      </c>
      <c r="P64" s="34">
        <v>417.36242130125999</v>
      </c>
      <c r="Q64" s="34">
        <v>410.63757869874001</v>
      </c>
      <c r="R64" s="34">
        <v>79.156800000000004</v>
      </c>
      <c r="S64" s="34">
        <v>65.743200000000002</v>
      </c>
      <c r="T64" s="34">
        <v>167.09040000000002</v>
      </c>
      <c r="U64" s="34">
        <v>145.72799999999998</v>
      </c>
      <c r="V64" s="34">
        <v>146.55599999999998</v>
      </c>
      <c r="W64" s="34">
        <v>146.55599999999998</v>
      </c>
      <c r="X64" s="34">
        <v>26.661600000000007</v>
      </c>
      <c r="Y64" s="34">
        <v>50.507999999999996</v>
      </c>
      <c r="Z64" s="34"/>
      <c r="AA64" s="34"/>
      <c r="AB64" s="34"/>
      <c r="AC64" s="34"/>
    </row>
    <row r="65" spans="1:29" x14ac:dyDescent="0.25">
      <c r="A65" s="33" t="s">
        <v>161</v>
      </c>
      <c r="B65" s="33" t="s">
        <v>162</v>
      </c>
      <c r="C65" s="33" t="s">
        <v>173</v>
      </c>
      <c r="D65" s="33" t="s">
        <v>174</v>
      </c>
      <c r="E65" s="33" t="s">
        <v>184</v>
      </c>
      <c r="F65" s="33" t="s">
        <v>188</v>
      </c>
      <c r="G65" s="33"/>
      <c r="H65" s="33" t="s">
        <v>42</v>
      </c>
      <c r="I65" s="33" t="s">
        <v>43</v>
      </c>
      <c r="J65" s="33" t="s">
        <v>62</v>
      </c>
      <c r="K65" s="33" t="s">
        <v>176</v>
      </c>
      <c r="L65" s="33" t="s">
        <v>45</v>
      </c>
      <c r="M65" s="33" t="s">
        <v>46</v>
      </c>
      <c r="N65" s="34">
        <v>2232</v>
      </c>
      <c r="O65" s="34">
        <v>372</v>
      </c>
      <c r="P65" s="34">
        <v>1063</v>
      </c>
      <c r="Q65" s="34">
        <v>1169</v>
      </c>
      <c r="R65" s="34">
        <v>213.3792</v>
      </c>
      <c r="S65" s="34">
        <v>177.2208</v>
      </c>
      <c r="T65" s="34">
        <v>450.41759999999999</v>
      </c>
      <c r="U65" s="34">
        <v>392.83199999999999</v>
      </c>
      <c r="V65" s="34">
        <v>395.06399999999996</v>
      </c>
      <c r="W65" s="34">
        <v>395.06399999999996</v>
      </c>
      <c r="X65" s="34">
        <v>71.870400000000018</v>
      </c>
      <c r="Y65" s="34">
        <v>136.15199999999999</v>
      </c>
      <c r="Z65" s="34"/>
      <c r="AA65" s="34"/>
      <c r="AB65" s="34"/>
      <c r="AC65" s="34"/>
    </row>
    <row r="66" spans="1:29" x14ac:dyDescent="0.25">
      <c r="A66" s="33" t="s">
        <v>161</v>
      </c>
      <c r="B66" s="33" t="s">
        <v>162</v>
      </c>
      <c r="C66" s="33" t="s">
        <v>189</v>
      </c>
      <c r="D66" s="33" t="s">
        <v>190</v>
      </c>
      <c r="E66" s="33" t="s">
        <v>191</v>
      </c>
      <c r="F66" s="33" t="s">
        <v>192</v>
      </c>
      <c r="G66" s="33"/>
      <c r="H66" s="33" t="s">
        <v>42</v>
      </c>
      <c r="I66" s="33" t="s">
        <v>43</v>
      </c>
      <c r="J66" s="33" t="s">
        <v>92</v>
      </c>
      <c r="K66" s="33"/>
      <c r="L66" s="33" t="s">
        <v>86</v>
      </c>
      <c r="M66" s="33" t="s">
        <v>46</v>
      </c>
      <c r="N66" s="34">
        <v>462</v>
      </c>
      <c r="O66" s="34">
        <v>77</v>
      </c>
      <c r="P66" s="34">
        <v>223</v>
      </c>
      <c r="Q66" s="34">
        <v>239</v>
      </c>
      <c r="R66" s="34">
        <v>53.592000000000006</v>
      </c>
      <c r="S66" s="34">
        <v>42.919799999999995</v>
      </c>
      <c r="T66" s="34">
        <v>76.691999999999993</v>
      </c>
      <c r="U66" s="34">
        <v>91.01400000000001</v>
      </c>
      <c r="V66" s="34">
        <v>62.832000000000008</v>
      </c>
      <c r="W66" s="34">
        <v>62.8782</v>
      </c>
      <c r="X66" s="34">
        <v>34.326599999999999</v>
      </c>
      <c r="Y66" s="34">
        <v>37.745399999999997</v>
      </c>
      <c r="Z66" s="34">
        <v>42</v>
      </c>
      <c r="AA66" s="34">
        <v>7</v>
      </c>
      <c r="AB66" s="34">
        <v>24</v>
      </c>
      <c r="AC66" s="34">
        <v>4</v>
      </c>
    </row>
    <row r="67" spans="1:29" x14ac:dyDescent="0.25">
      <c r="A67" s="33" t="s">
        <v>161</v>
      </c>
      <c r="B67" s="33" t="s">
        <v>162</v>
      </c>
      <c r="C67" s="33" t="s">
        <v>189</v>
      </c>
      <c r="D67" s="33" t="s">
        <v>190</v>
      </c>
      <c r="E67" s="33" t="s">
        <v>193</v>
      </c>
      <c r="F67" s="33" t="s">
        <v>194</v>
      </c>
      <c r="G67" s="33"/>
      <c r="H67" s="33" t="s">
        <v>54</v>
      </c>
      <c r="I67" s="33" t="s">
        <v>43</v>
      </c>
      <c r="J67" s="33" t="s">
        <v>62</v>
      </c>
      <c r="K67" s="33" t="s">
        <v>176</v>
      </c>
      <c r="L67" s="33" t="s">
        <v>52</v>
      </c>
      <c r="M67" s="33" t="s">
        <v>46</v>
      </c>
      <c r="N67" s="34">
        <v>11025</v>
      </c>
      <c r="O67" s="34">
        <v>1575</v>
      </c>
      <c r="P67" s="34">
        <v>4941</v>
      </c>
      <c r="Q67" s="34">
        <v>6084</v>
      </c>
      <c r="R67" s="34">
        <v>1278.9000000000001</v>
      </c>
      <c r="S67" s="34">
        <v>1024.2224999999999</v>
      </c>
      <c r="T67" s="34">
        <v>1830.1499999999999</v>
      </c>
      <c r="U67" s="34">
        <v>2171.9250000000002</v>
      </c>
      <c r="V67" s="34">
        <v>1499.4</v>
      </c>
      <c r="W67" s="34">
        <v>1500.5025000000001</v>
      </c>
      <c r="X67" s="34">
        <v>819.15750000000003</v>
      </c>
      <c r="Y67" s="34">
        <v>900.74249999999995</v>
      </c>
      <c r="Z67" s="34">
        <v>630</v>
      </c>
      <c r="AA67" s="34">
        <v>90</v>
      </c>
      <c r="AB67" s="34">
        <v>360</v>
      </c>
      <c r="AC67" s="34">
        <v>60</v>
      </c>
    </row>
    <row r="68" spans="1:29" x14ac:dyDescent="0.25">
      <c r="A68" s="33" t="s">
        <v>161</v>
      </c>
      <c r="B68" s="33" t="s">
        <v>162</v>
      </c>
      <c r="C68" s="33" t="s">
        <v>189</v>
      </c>
      <c r="D68" s="33" t="s">
        <v>190</v>
      </c>
      <c r="E68" s="33" t="s">
        <v>195</v>
      </c>
      <c r="F68" s="33" t="s">
        <v>195</v>
      </c>
      <c r="G68" s="33"/>
      <c r="H68" s="33" t="s">
        <v>42</v>
      </c>
      <c r="I68" s="33" t="s">
        <v>43</v>
      </c>
      <c r="J68" s="33" t="s">
        <v>92</v>
      </c>
      <c r="K68" s="33"/>
      <c r="L68" s="33" t="s">
        <v>86</v>
      </c>
      <c r="M68" s="33" t="s">
        <v>46</v>
      </c>
      <c r="N68" s="34">
        <v>618</v>
      </c>
      <c r="O68" s="34">
        <v>103</v>
      </c>
      <c r="P68" s="34">
        <v>265</v>
      </c>
      <c r="Q68" s="34">
        <v>353</v>
      </c>
      <c r="R68" s="34">
        <v>71.688000000000002</v>
      </c>
      <c r="S68" s="34">
        <v>57.412199999999999</v>
      </c>
      <c r="T68" s="34">
        <v>102.58799999999999</v>
      </c>
      <c r="U68" s="34">
        <v>121.74600000000001</v>
      </c>
      <c r="V68" s="34">
        <v>84.048000000000002</v>
      </c>
      <c r="W68" s="34">
        <v>84.109799999999993</v>
      </c>
      <c r="X68" s="34">
        <v>45.917400000000001</v>
      </c>
      <c r="Y68" s="34">
        <v>50.490599999999993</v>
      </c>
      <c r="Z68" s="34">
        <v>72</v>
      </c>
      <c r="AA68" s="34">
        <v>12</v>
      </c>
      <c r="AB68" s="34">
        <v>36</v>
      </c>
      <c r="AC68" s="34">
        <v>6</v>
      </c>
    </row>
    <row r="69" spans="1:29" x14ac:dyDescent="0.25">
      <c r="A69" s="33" t="s">
        <v>161</v>
      </c>
      <c r="B69" s="33" t="s">
        <v>162</v>
      </c>
      <c r="C69" s="33" t="s">
        <v>189</v>
      </c>
      <c r="D69" s="33" t="s">
        <v>190</v>
      </c>
      <c r="E69" s="33" t="s">
        <v>196</v>
      </c>
      <c r="F69" s="33" t="s">
        <v>196</v>
      </c>
      <c r="G69" s="33"/>
      <c r="H69" s="33" t="s">
        <v>42</v>
      </c>
      <c r="I69" s="33" t="s">
        <v>43</v>
      </c>
      <c r="J69" s="33" t="s">
        <v>62</v>
      </c>
      <c r="K69" s="33" t="s">
        <v>176</v>
      </c>
      <c r="L69" s="33" t="s">
        <v>52</v>
      </c>
      <c r="M69" s="33" t="s">
        <v>46</v>
      </c>
      <c r="N69" s="34">
        <v>3202</v>
      </c>
      <c r="O69" s="34">
        <v>533</v>
      </c>
      <c r="P69" s="34">
        <v>786</v>
      </c>
      <c r="Q69" s="34">
        <v>2416</v>
      </c>
      <c r="R69" s="34">
        <v>371.43200000000002</v>
      </c>
      <c r="S69" s="34">
        <v>297.4658</v>
      </c>
      <c r="T69" s="34">
        <v>531.53199999999993</v>
      </c>
      <c r="U69" s="34">
        <v>630.79399999999998</v>
      </c>
      <c r="V69" s="34">
        <v>435.47200000000004</v>
      </c>
      <c r="W69" s="34">
        <v>435.79219999999998</v>
      </c>
      <c r="X69" s="34">
        <v>237.90860000000001</v>
      </c>
      <c r="Y69" s="34">
        <v>261.60339999999997</v>
      </c>
      <c r="Z69" s="34">
        <v>210</v>
      </c>
      <c r="AA69" s="34">
        <v>35</v>
      </c>
      <c r="AB69" s="34">
        <v>150</v>
      </c>
      <c r="AC69" s="34">
        <v>25</v>
      </c>
    </row>
    <row r="70" spans="1:29" x14ac:dyDescent="0.25">
      <c r="A70" s="33" t="s">
        <v>161</v>
      </c>
      <c r="B70" s="33" t="s">
        <v>162</v>
      </c>
      <c r="C70" s="33" t="s">
        <v>197</v>
      </c>
      <c r="D70" s="33" t="s">
        <v>198</v>
      </c>
      <c r="E70" s="33" t="s">
        <v>199</v>
      </c>
      <c r="F70" s="33" t="s">
        <v>200</v>
      </c>
      <c r="G70" s="33"/>
      <c r="H70" s="33" t="s">
        <v>54</v>
      </c>
      <c r="I70" s="33" t="s">
        <v>43</v>
      </c>
      <c r="J70" s="33" t="s">
        <v>62</v>
      </c>
      <c r="K70" s="33" t="s">
        <v>176</v>
      </c>
      <c r="L70" s="33" t="s">
        <v>45</v>
      </c>
      <c r="M70" s="33" t="s">
        <v>46</v>
      </c>
      <c r="N70" s="34">
        <v>3561</v>
      </c>
      <c r="O70" s="34">
        <v>509</v>
      </c>
      <c r="P70" s="34">
        <v>1424</v>
      </c>
      <c r="Q70" s="34">
        <v>2137</v>
      </c>
      <c r="R70" s="34">
        <v>438.00299999999999</v>
      </c>
      <c r="S70" s="34">
        <v>342.92430000000002</v>
      </c>
      <c r="T70" s="34">
        <v>605.37</v>
      </c>
      <c r="U70" s="34">
        <v>594.68700000000001</v>
      </c>
      <c r="V70" s="34">
        <v>623.17499999999995</v>
      </c>
      <c r="W70" s="34">
        <v>683.71199999999999</v>
      </c>
      <c r="X70" s="34">
        <v>105.40560000000001</v>
      </c>
      <c r="Y70" s="34">
        <v>167.72310000000002</v>
      </c>
      <c r="Z70" s="34">
        <v>351</v>
      </c>
      <c r="AA70" s="34">
        <v>70</v>
      </c>
      <c r="AB70" s="34">
        <v>235</v>
      </c>
      <c r="AC70" s="34">
        <v>45</v>
      </c>
    </row>
    <row r="71" spans="1:29" x14ac:dyDescent="0.25">
      <c r="A71" s="33" t="s">
        <v>161</v>
      </c>
      <c r="B71" s="33" t="s">
        <v>162</v>
      </c>
      <c r="C71" s="33" t="s">
        <v>197</v>
      </c>
      <c r="D71" s="33" t="s">
        <v>198</v>
      </c>
      <c r="E71" s="33" t="s">
        <v>201</v>
      </c>
      <c r="F71" s="33" t="s">
        <v>201</v>
      </c>
      <c r="G71" s="33"/>
      <c r="H71" s="33" t="s">
        <v>42</v>
      </c>
      <c r="I71" s="33" t="s">
        <v>43</v>
      </c>
      <c r="J71" s="33" t="s">
        <v>92</v>
      </c>
      <c r="K71" s="33"/>
      <c r="L71" s="33" t="s">
        <v>86</v>
      </c>
      <c r="M71" s="33" t="s">
        <v>46</v>
      </c>
      <c r="N71" s="34">
        <v>1638</v>
      </c>
      <c r="O71" s="34">
        <v>273</v>
      </c>
      <c r="P71" s="34">
        <v>899</v>
      </c>
      <c r="Q71" s="34">
        <v>739</v>
      </c>
      <c r="R71" s="34">
        <v>201.47399999999999</v>
      </c>
      <c r="S71" s="34">
        <v>157.73939999999999</v>
      </c>
      <c r="T71" s="34">
        <v>278.46000000000004</v>
      </c>
      <c r="U71" s="34">
        <v>273.54599999999999</v>
      </c>
      <c r="V71" s="34">
        <v>286.64999999999998</v>
      </c>
      <c r="W71" s="34">
        <v>314.49599999999998</v>
      </c>
      <c r="X71" s="34">
        <v>48.4848</v>
      </c>
      <c r="Y71" s="34">
        <v>77.149799999999999</v>
      </c>
      <c r="Z71" s="34"/>
      <c r="AA71" s="34"/>
      <c r="AB71" s="34"/>
      <c r="AC71" s="34"/>
    </row>
    <row r="72" spans="1:29" x14ac:dyDescent="0.25">
      <c r="A72" s="33" t="s">
        <v>161</v>
      </c>
      <c r="B72" s="33" t="s">
        <v>162</v>
      </c>
      <c r="C72" s="33" t="s">
        <v>197</v>
      </c>
      <c r="D72" s="33" t="s">
        <v>198</v>
      </c>
      <c r="E72" s="33" t="s">
        <v>202</v>
      </c>
      <c r="F72" s="33" t="s">
        <v>203</v>
      </c>
      <c r="G72" s="33"/>
      <c r="H72" s="33" t="s">
        <v>42</v>
      </c>
      <c r="I72" s="33" t="s">
        <v>55</v>
      </c>
      <c r="J72" s="33" t="s">
        <v>92</v>
      </c>
      <c r="K72" s="33"/>
      <c r="L72" s="33" t="s">
        <v>56</v>
      </c>
      <c r="M72" s="33" t="s">
        <v>56</v>
      </c>
      <c r="N72" s="34">
        <v>171</v>
      </c>
      <c r="O72" s="34">
        <v>28</v>
      </c>
      <c r="P72" s="34">
        <v>86.194413094825421</v>
      </c>
      <c r="Q72" s="34">
        <v>84.805586905174565</v>
      </c>
      <c r="R72" s="34">
        <v>21.033000000000001</v>
      </c>
      <c r="S72" s="34">
        <v>16.467299999999998</v>
      </c>
      <c r="T72" s="34">
        <v>29.070000000000004</v>
      </c>
      <c r="U72" s="34">
        <v>28.557000000000002</v>
      </c>
      <c r="V72" s="34">
        <v>29.924999999999997</v>
      </c>
      <c r="W72" s="34">
        <v>32.832000000000001</v>
      </c>
      <c r="X72" s="34">
        <v>5.0616000000000003</v>
      </c>
      <c r="Y72" s="34">
        <v>8.0541</v>
      </c>
      <c r="Z72" s="34"/>
      <c r="AA72" s="34"/>
      <c r="AB72" s="34"/>
      <c r="AC72" s="34"/>
    </row>
    <row r="73" spans="1:29" x14ac:dyDescent="0.25">
      <c r="A73" s="33" t="s">
        <v>161</v>
      </c>
      <c r="B73" s="33" t="s">
        <v>162</v>
      </c>
      <c r="C73" s="33" t="s">
        <v>197</v>
      </c>
      <c r="D73" s="33" t="s">
        <v>198</v>
      </c>
      <c r="E73" s="33" t="s">
        <v>204</v>
      </c>
      <c r="F73" s="33" t="s">
        <v>205</v>
      </c>
      <c r="G73" s="33"/>
      <c r="H73" s="33" t="s">
        <v>54</v>
      </c>
      <c r="I73" s="33" t="s">
        <v>43</v>
      </c>
      <c r="J73" s="33" t="s">
        <v>62</v>
      </c>
      <c r="K73" s="33" t="s">
        <v>176</v>
      </c>
      <c r="L73" s="33" t="s">
        <v>52</v>
      </c>
      <c r="M73" s="33" t="s">
        <v>46</v>
      </c>
      <c r="N73" s="34">
        <v>1709</v>
      </c>
      <c r="O73" s="34">
        <v>323</v>
      </c>
      <c r="P73" s="34">
        <v>681</v>
      </c>
      <c r="Q73" s="34">
        <v>1028</v>
      </c>
      <c r="R73" s="34">
        <v>210.20699999999999</v>
      </c>
      <c r="S73" s="34">
        <v>164.57669999999999</v>
      </c>
      <c r="T73" s="34">
        <v>290.53000000000003</v>
      </c>
      <c r="U73" s="34">
        <v>285.40300000000002</v>
      </c>
      <c r="V73" s="34">
        <v>299.07499999999999</v>
      </c>
      <c r="W73" s="34">
        <v>328.12799999999999</v>
      </c>
      <c r="X73" s="34">
        <v>50.586400000000005</v>
      </c>
      <c r="Y73" s="34">
        <v>80.493900000000011</v>
      </c>
      <c r="Z73" s="34">
        <v>73</v>
      </c>
      <c r="AA73" s="34">
        <v>56</v>
      </c>
      <c r="AB73" s="34">
        <v>58</v>
      </c>
      <c r="AC73" s="34">
        <v>44</v>
      </c>
    </row>
    <row r="74" spans="1:29" x14ac:dyDescent="0.25">
      <c r="A74" s="33" t="s">
        <v>161</v>
      </c>
      <c r="B74" s="33" t="s">
        <v>162</v>
      </c>
      <c r="C74" s="33" t="s">
        <v>197</v>
      </c>
      <c r="D74" s="33" t="s">
        <v>198</v>
      </c>
      <c r="E74" s="33" t="s">
        <v>202</v>
      </c>
      <c r="F74" s="33" t="s">
        <v>202</v>
      </c>
      <c r="G74" s="33"/>
      <c r="H74" s="33" t="s">
        <v>42</v>
      </c>
      <c r="I74" s="33" t="s">
        <v>43</v>
      </c>
      <c r="J74" s="33" t="s">
        <v>92</v>
      </c>
      <c r="K74" s="33"/>
      <c r="L74" s="33" t="s">
        <v>86</v>
      </c>
      <c r="M74" s="33" t="s">
        <v>46</v>
      </c>
      <c r="N74" s="34">
        <v>2127</v>
      </c>
      <c r="O74" s="34">
        <v>356</v>
      </c>
      <c r="P74" s="34">
        <v>1000</v>
      </c>
      <c r="Q74" s="34">
        <v>1127</v>
      </c>
      <c r="R74" s="34">
        <v>261.62099999999998</v>
      </c>
      <c r="S74" s="34">
        <v>204.83009999999999</v>
      </c>
      <c r="T74" s="34">
        <v>361.59000000000003</v>
      </c>
      <c r="U74" s="34">
        <v>355.209</v>
      </c>
      <c r="V74" s="34">
        <v>372.22499999999997</v>
      </c>
      <c r="W74" s="34">
        <v>408.38400000000001</v>
      </c>
      <c r="X74" s="34">
        <v>62.959200000000003</v>
      </c>
      <c r="Y74" s="34">
        <v>100.18170000000001</v>
      </c>
      <c r="Z74" s="34"/>
      <c r="AA74" s="34"/>
      <c r="AB74" s="34"/>
      <c r="AC74" s="34"/>
    </row>
    <row r="75" spans="1:29" x14ac:dyDescent="0.25">
      <c r="A75" s="33" t="s">
        <v>161</v>
      </c>
      <c r="B75" s="33" t="s">
        <v>162</v>
      </c>
      <c r="C75" s="33" t="s">
        <v>197</v>
      </c>
      <c r="D75" s="33" t="s">
        <v>198</v>
      </c>
      <c r="E75" s="33" t="s">
        <v>199</v>
      </c>
      <c r="F75" s="33" t="s">
        <v>206</v>
      </c>
      <c r="G75" s="33"/>
      <c r="H75" s="33" t="s">
        <v>42</v>
      </c>
      <c r="I75" s="33" t="s">
        <v>43</v>
      </c>
      <c r="J75" s="33" t="s">
        <v>62</v>
      </c>
      <c r="K75" s="33" t="s">
        <v>176</v>
      </c>
      <c r="L75" s="33" t="s">
        <v>45</v>
      </c>
      <c r="M75" s="33" t="s">
        <v>46</v>
      </c>
      <c r="N75" s="34">
        <v>835</v>
      </c>
      <c r="O75" s="34">
        <v>142</v>
      </c>
      <c r="P75" s="34">
        <v>384</v>
      </c>
      <c r="Q75" s="34">
        <v>451</v>
      </c>
      <c r="R75" s="34">
        <v>102.705</v>
      </c>
      <c r="S75" s="34">
        <v>80.410499999999999</v>
      </c>
      <c r="T75" s="34">
        <v>141.95000000000002</v>
      </c>
      <c r="U75" s="34">
        <v>139.44500000000002</v>
      </c>
      <c r="V75" s="34">
        <v>146.125</v>
      </c>
      <c r="W75" s="34">
        <v>160.32</v>
      </c>
      <c r="X75" s="34">
        <v>24.716000000000001</v>
      </c>
      <c r="Y75" s="34">
        <v>39.328500000000005</v>
      </c>
      <c r="Z75" s="34">
        <v>143</v>
      </c>
      <c r="AA75" s="34">
        <v>20</v>
      </c>
      <c r="AB75" s="34">
        <v>89</v>
      </c>
      <c r="AC75" s="34">
        <v>15</v>
      </c>
    </row>
    <row r="76" spans="1:29" x14ac:dyDescent="0.25">
      <c r="A76" s="33" t="s">
        <v>161</v>
      </c>
      <c r="B76" s="33" t="s">
        <v>162</v>
      </c>
      <c r="C76" s="33" t="s">
        <v>197</v>
      </c>
      <c r="D76" s="33" t="s">
        <v>198</v>
      </c>
      <c r="E76" s="33" t="s">
        <v>207</v>
      </c>
      <c r="F76" s="33" t="s">
        <v>208</v>
      </c>
      <c r="G76" s="33"/>
      <c r="H76" s="33" t="s">
        <v>42</v>
      </c>
      <c r="I76" s="33" t="s">
        <v>55</v>
      </c>
      <c r="J76" s="33" t="s">
        <v>62</v>
      </c>
      <c r="K76" s="33" t="s">
        <v>176</v>
      </c>
      <c r="L76" s="33" t="s">
        <v>56</v>
      </c>
      <c r="M76" s="33" t="s">
        <v>56</v>
      </c>
      <c r="N76" s="34">
        <v>470</v>
      </c>
      <c r="O76" s="34">
        <v>78</v>
      </c>
      <c r="P76" s="34">
        <v>236.90862078694707</v>
      </c>
      <c r="Q76" s="34">
        <v>233.0913792130529</v>
      </c>
      <c r="R76" s="34">
        <v>57.81</v>
      </c>
      <c r="S76" s="34">
        <v>45.260999999999996</v>
      </c>
      <c r="T76" s="34">
        <v>79.900000000000006</v>
      </c>
      <c r="U76" s="34">
        <v>78.490000000000009</v>
      </c>
      <c r="V76" s="34">
        <v>82.25</v>
      </c>
      <c r="W76" s="34">
        <v>90.24</v>
      </c>
      <c r="X76" s="34">
        <v>13.912000000000001</v>
      </c>
      <c r="Y76" s="34">
        <v>22.137</v>
      </c>
      <c r="Z76" s="34"/>
      <c r="AA76" s="34"/>
      <c r="AB76" s="34"/>
      <c r="AC76" s="34"/>
    </row>
    <row r="77" spans="1:29" x14ac:dyDescent="0.25">
      <c r="A77" s="33" t="s">
        <v>161</v>
      </c>
      <c r="B77" s="33" t="s">
        <v>162</v>
      </c>
      <c r="C77" s="33" t="s">
        <v>197</v>
      </c>
      <c r="D77" s="33" t="s">
        <v>198</v>
      </c>
      <c r="E77" s="33" t="s">
        <v>209</v>
      </c>
      <c r="F77" s="33" t="s">
        <v>210</v>
      </c>
      <c r="G77" s="33"/>
      <c r="H77" s="33" t="s">
        <v>42</v>
      </c>
      <c r="I77" s="33" t="s">
        <v>43</v>
      </c>
      <c r="J77" s="33" t="s">
        <v>62</v>
      </c>
      <c r="K77" s="33" t="s">
        <v>176</v>
      </c>
      <c r="L77" s="33" t="s">
        <v>86</v>
      </c>
      <c r="M77" s="33" t="s">
        <v>46</v>
      </c>
      <c r="N77" s="34">
        <v>937</v>
      </c>
      <c r="O77" s="34">
        <v>156</v>
      </c>
      <c r="P77" s="34">
        <v>358</v>
      </c>
      <c r="Q77" s="34">
        <v>579</v>
      </c>
      <c r="R77" s="34">
        <v>115.251</v>
      </c>
      <c r="S77" s="34">
        <v>90.233099999999993</v>
      </c>
      <c r="T77" s="34">
        <v>159.29000000000002</v>
      </c>
      <c r="U77" s="34">
        <v>156.47900000000001</v>
      </c>
      <c r="V77" s="34">
        <v>163.97499999999999</v>
      </c>
      <c r="W77" s="34">
        <v>179.904</v>
      </c>
      <c r="X77" s="34">
        <v>27.735200000000003</v>
      </c>
      <c r="Y77" s="34">
        <v>44.1327</v>
      </c>
      <c r="Z77" s="34"/>
      <c r="AA77" s="34"/>
      <c r="AB77" s="34"/>
      <c r="AC77" s="34"/>
    </row>
    <row r="78" spans="1:29" x14ac:dyDescent="0.25">
      <c r="A78" s="33" t="s">
        <v>161</v>
      </c>
      <c r="B78" s="33" t="s">
        <v>162</v>
      </c>
      <c r="C78" s="33" t="s">
        <v>211</v>
      </c>
      <c r="D78" s="33" t="s">
        <v>212</v>
      </c>
      <c r="E78" s="33" t="s">
        <v>213</v>
      </c>
      <c r="F78" s="33" t="s">
        <v>214</v>
      </c>
      <c r="G78" s="33" t="s">
        <v>215</v>
      </c>
      <c r="H78" s="33" t="s">
        <v>54</v>
      </c>
      <c r="I78" s="33" t="s">
        <v>43</v>
      </c>
      <c r="J78" s="33" t="s">
        <v>92</v>
      </c>
      <c r="K78" s="33"/>
      <c r="L78" s="33" t="s">
        <v>52</v>
      </c>
      <c r="M78" s="33" t="s">
        <v>46</v>
      </c>
      <c r="N78" s="34">
        <v>99519</v>
      </c>
      <c r="O78" s="34">
        <v>15891</v>
      </c>
      <c r="P78" s="34">
        <f>Table5[[#This Row],[0-4 M]]+Table5[[#This Row],[5-17 M]]+Table5[[#This Row],[18-59 M]]+Table5[[#This Row],[60+ M]]</f>
        <v>51965</v>
      </c>
      <c r="Q78" s="34">
        <f>Table5[[#This Row],[0-4 F]]+Table5[[#This Row],[5-17 F]]+Table5[[#This Row],[18-59 F]]+Table5[[#This Row],[60+ F]]</f>
        <v>47554</v>
      </c>
      <c r="R78" s="34">
        <v>12327</v>
      </c>
      <c r="S78" s="34">
        <v>12032</v>
      </c>
      <c r="T78" s="34">
        <v>16834</v>
      </c>
      <c r="U78" s="34">
        <v>15629</v>
      </c>
      <c r="V78" s="34">
        <v>20353</v>
      </c>
      <c r="W78" s="34">
        <v>16474</v>
      </c>
      <c r="X78" s="34">
        <v>2451</v>
      </c>
      <c r="Y78" s="34">
        <v>3419</v>
      </c>
      <c r="Z78" s="34">
        <v>2000</v>
      </c>
      <c r="AA78" s="34"/>
      <c r="AB78" s="34"/>
      <c r="AC78" s="34"/>
    </row>
    <row r="79" spans="1:29" x14ac:dyDescent="0.25">
      <c r="A79" s="33" t="s">
        <v>161</v>
      </c>
      <c r="B79" s="33" t="s">
        <v>162</v>
      </c>
      <c r="C79" s="33" t="s">
        <v>211</v>
      </c>
      <c r="D79" s="33" t="s">
        <v>212</v>
      </c>
      <c r="E79" s="33" t="s">
        <v>216</v>
      </c>
      <c r="F79" s="33" t="s">
        <v>217</v>
      </c>
      <c r="G79" s="33" t="s">
        <v>218</v>
      </c>
      <c r="H79" s="33" t="s">
        <v>49</v>
      </c>
      <c r="I79" s="33" t="s">
        <v>43</v>
      </c>
      <c r="J79" s="42" t="s">
        <v>115</v>
      </c>
      <c r="K79" s="33"/>
      <c r="L79" s="33" t="s">
        <v>52</v>
      </c>
      <c r="M79" s="33" t="s">
        <v>46</v>
      </c>
      <c r="N79" s="34">
        <v>1759</v>
      </c>
      <c r="O79" s="34">
        <v>257</v>
      </c>
      <c r="P79" s="34">
        <v>931</v>
      </c>
      <c r="Q79" s="34">
        <v>828</v>
      </c>
      <c r="R79" s="34">
        <v>134.5635</v>
      </c>
      <c r="S79" s="34">
        <v>101.1425</v>
      </c>
      <c r="T79" s="34">
        <v>441.50900000000001</v>
      </c>
      <c r="U79" s="34">
        <v>397.53399999999999</v>
      </c>
      <c r="V79" s="34">
        <v>267.36799999999994</v>
      </c>
      <c r="W79" s="34">
        <v>237.465</v>
      </c>
      <c r="X79" s="34">
        <v>98.679899999999989</v>
      </c>
      <c r="Y79" s="34">
        <v>80.738100000000003</v>
      </c>
      <c r="Z79" s="34"/>
      <c r="AA79" s="34"/>
      <c r="AB79" s="34"/>
      <c r="AC79" s="34"/>
    </row>
    <row r="80" spans="1:29" x14ac:dyDescent="0.25">
      <c r="A80" s="33" t="s">
        <v>161</v>
      </c>
      <c r="B80" s="33" t="s">
        <v>162</v>
      </c>
      <c r="C80" s="33" t="s">
        <v>211</v>
      </c>
      <c r="D80" s="33" t="s">
        <v>212</v>
      </c>
      <c r="E80" s="33" t="s">
        <v>216</v>
      </c>
      <c r="F80" s="33" t="s">
        <v>219</v>
      </c>
      <c r="G80" s="33" t="s">
        <v>220</v>
      </c>
      <c r="H80" s="33" t="s">
        <v>49</v>
      </c>
      <c r="I80" s="33" t="s">
        <v>43</v>
      </c>
      <c r="J80" s="42" t="s">
        <v>115</v>
      </c>
      <c r="K80" s="33"/>
      <c r="L80" s="33" t="s">
        <v>52</v>
      </c>
      <c r="M80" s="33" t="s">
        <v>46</v>
      </c>
      <c r="N80" s="34">
        <v>2418</v>
      </c>
      <c r="O80" s="34">
        <v>312</v>
      </c>
      <c r="P80" s="34">
        <v>1246</v>
      </c>
      <c r="Q80" s="34">
        <v>1172</v>
      </c>
      <c r="R80" s="34">
        <v>184.977</v>
      </c>
      <c r="S80" s="34">
        <v>139.035</v>
      </c>
      <c r="T80" s="34">
        <v>606.91800000000001</v>
      </c>
      <c r="U80" s="34">
        <v>546.46799999999996</v>
      </c>
      <c r="V80" s="34">
        <v>367.53599999999994</v>
      </c>
      <c r="W80" s="34">
        <v>326.43</v>
      </c>
      <c r="X80" s="34">
        <v>135.64979999999997</v>
      </c>
      <c r="Y80" s="34">
        <v>110.98620000000001</v>
      </c>
      <c r="Z80" s="34">
        <v>336</v>
      </c>
      <c r="AA80" s="34">
        <v>48</v>
      </c>
      <c r="AB80" s="34"/>
      <c r="AC80" s="34"/>
    </row>
    <row r="81" spans="1:29" x14ac:dyDescent="0.25">
      <c r="A81" s="33" t="s">
        <v>161</v>
      </c>
      <c r="B81" s="33" t="s">
        <v>162</v>
      </c>
      <c r="C81" s="33" t="s">
        <v>211</v>
      </c>
      <c r="D81" s="33" t="s">
        <v>212</v>
      </c>
      <c r="E81" s="33" t="s">
        <v>216</v>
      </c>
      <c r="F81" s="33" t="s">
        <v>221</v>
      </c>
      <c r="G81" s="33" t="s">
        <v>222</v>
      </c>
      <c r="H81" s="33" t="s">
        <v>49</v>
      </c>
      <c r="I81" s="33" t="s">
        <v>43</v>
      </c>
      <c r="J81" s="42" t="s">
        <v>115</v>
      </c>
      <c r="K81" s="33"/>
      <c r="L81" s="33" t="s">
        <v>52</v>
      </c>
      <c r="M81" s="33" t="s">
        <v>46</v>
      </c>
      <c r="N81" s="34">
        <v>1788</v>
      </c>
      <c r="O81" s="34">
        <v>227</v>
      </c>
      <c r="P81" s="34">
        <v>968</v>
      </c>
      <c r="Q81" s="34">
        <v>820</v>
      </c>
      <c r="R81" s="34">
        <v>136.78200000000001</v>
      </c>
      <c r="S81" s="34">
        <v>102.81</v>
      </c>
      <c r="T81" s="34">
        <v>448.78800000000001</v>
      </c>
      <c r="U81" s="34">
        <v>404.08800000000002</v>
      </c>
      <c r="V81" s="34">
        <v>271.77599999999995</v>
      </c>
      <c r="W81" s="34">
        <v>241.38000000000002</v>
      </c>
      <c r="X81" s="34">
        <v>100.30679999999998</v>
      </c>
      <c r="Y81" s="34">
        <v>82.069200000000009</v>
      </c>
      <c r="Z81" s="34">
        <v>23</v>
      </c>
      <c r="AA81" s="34">
        <v>13</v>
      </c>
      <c r="AB81" s="34"/>
      <c r="AC81" s="34"/>
    </row>
    <row r="82" spans="1:29" x14ac:dyDescent="0.25">
      <c r="A82" s="33" t="s">
        <v>161</v>
      </c>
      <c r="B82" s="33" t="s">
        <v>162</v>
      </c>
      <c r="C82" s="33" t="s">
        <v>211</v>
      </c>
      <c r="D82" s="33" t="s">
        <v>212</v>
      </c>
      <c r="E82" s="33" t="s">
        <v>223</v>
      </c>
      <c r="F82" s="33" t="s">
        <v>224</v>
      </c>
      <c r="G82" s="33"/>
      <c r="H82" s="33" t="s">
        <v>42</v>
      </c>
      <c r="I82" s="33" t="s">
        <v>55</v>
      </c>
      <c r="J82" s="42" t="s">
        <v>56</v>
      </c>
      <c r="K82" s="33"/>
      <c r="L82" s="33" t="s">
        <v>56</v>
      </c>
      <c r="M82" s="33" t="s">
        <v>56</v>
      </c>
      <c r="N82" s="34">
        <v>2556</v>
      </c>
      <c r="O82" s="34">
        <v>426</v>
      </c>
      <c r="P82" s="34">
        <v>1288.3796483647591</v>
      </c>
      <c r="Q82" s="34">
        <v>1267.6203516352409</v>
      </c>
      <c r="R82" s="34">
        <v>195.53399999999999</v>
      </c>
      <c r="S82" s="34">
        <v>146.97</v>
      </c>
      <c r="T82" s="34">
        <v>641.55600000000004</v>
      </c>
      <c r="U82" s="34">
        <v>577.65600000000006</v>
      </c>
      <c r="V82" s="34">
        <v>388.51199999999994</v>
      </c>
      <c r="W82" s="34">
        <v>345.06</v>
      </c>
      <c r="X82" s="34">
        <v>143.39159999999998</v>
      </c>
      <c r="Y82" s="34">
        <v>117.32040000000001</v>
      </c>
      <c r="Z82" s="34"/>
      <c r="AA82" s="34"/>
      <c r="AB82" s="34"/>
      <c r="AC82" s="34"/>
    </row>
    <row r="83" spans="1:29" x14ac:dyDescent="0.25">
      <c r="A83" s="33" t="s">
        <v>161</v>
      </c>
      <c r="B83" s="33" t="s">
        <v>162</v>
      </c>
      <c r="C83" s="33" t="s">
        <v>211</v>
      </c>
      <c r="D83" s="33" t="s">
        <v>212</v>
      </c>
      <c r="E83" s="33" t="s">
        <v>211</v>
      </c>
      <c r="F83" s="33" t="s">
        <v>225</v>
      </c>
      <c r="G83" s="33"/>
      <c r="H83" s="33" t="s">
        <v>42</v>
      </c>
      <c r="I83" s="33" t="s">
        <v>55</v>
      </c>
      <c r="J83" s="42" t="s">
        <v>56</v>
      </c>
      <c r="K83" s="33"/>
      <c r="L83" s="33" t="s">
        <v>56</v>
      </c>
      <c r="M83" s="33" t="s">
        <v>56</v>
      </c>
      <c r="N83" s="34">
        <v>234</v>
      </c>
      <c r="O83" s="34">
        <v>39</v>
      </c>
      <c r="P83" s="34">
        <v>117.95024949818216</v>
      </c>
      <c r="Q83" s="34">
        <v>116.04975050181783</v>
      </c>
      <c r="R83" s="34">
        <v>17.901</v>
      </c>
      <c r="S83" s="34">
        <v>13.455</v>
      </c>
      <c r="T83" s="34">
        <v>58.734000000000002</v>
      </c>
      <c r="U83" s="34">
        <v>52.884</v>
      </c>
      <c r="V83" s="34">
        <v>35.567999999999991</v>
      </c>
      <c r="W83" s="34">
        <v>31.590000000000003</v>
      </c>
      <c r="X83" s="34">
        <v>13.127399999999998</v>
      </c>
      <c r="Y83" s="34">
        <v>10.740600000000001</v>
      </c>
      <c r="Z83" s="34"/>
      <c r="AA83" s="34"/>
      <c r="AB83" s="34"/>
      <c r="AC83" s="34"/>
    </row>
    <row r="84" spans="1:29" x14ac:dyDescent="0.25">
      <c r="A84" s="33" t="s">
        <v>161</v>
      </c>
      <c r="B84" s="33" t="s">
        <v>162</v>
      </c>
      <c r="C84" s="33" t="s">
        <v>211</v>
      </c>
      <c r="D84" s="33" t="s">
        <v>212</v>
      </c>
      <c r="E84" s="33" t="s">
        <v>226</v>
      </c>
      <c r="F84" s="33" t="s">
        <v>227</v>
      </c>
      <c r="G84" s="33"/>
      <c r="H84" s="33" t="s">
        <v>54</v>
      </c>
      <c r="I84" s="33" t="s">
        <v>43</v>
      </c>
      <c r="J84" s="42" t="s">
        <v>115</v>
      </c>
      <c r="K84" s="33"/>
      <c r="L84" s="33" t="s">
        <v>45</v>
      </c>
      <c r="M84" s="33" t="s">
        <v>46</v>
      </c>
      <c r="N84" s="34">
        <v>10030</v>
      </c>
      <c r="O84" s="34">
        <v>1671.6666666666667</v>
      </c>
      <c r="P84" s="34">
        <v>5620</v>
      </c>
      <c r="Q84" s="34">
        <v>4410</v>
      </c>
      <c r="R84" s="34">
        <v>767.29499999999996</v>
      </c>
      <c r="S84" s="34">
        <v>576.72500000000002</v>
      </c>
      <c r="T84" s="34">
        <v>2517.5300000000002</v>
      </c>
      <c r="U84" s="34">
        <v>2266.7800000000002</v>
      </c>
      <c r="V84" s="34">
        <v>1524.5599999999997</v>
      </c>
      <c r="W84" s="34">
        <v>1354.0500000000002</v>
      </c>
      <c r="X84" s="34">
        <v>562.68299999999988</v>
      </c>
      <c r="Y84" s="34">
        <v>460.37700000000001</v>
      </c>
      <c r="Z84" s="34"/>
      <c r="AA84" s="34"/>
      <c r="AB84" s="34"/>
      <c r="AC84" s="34"/>
    </row>
    <row r="85" spans="1:29" x14ac:dyDescent="0.25">
      <c r="A85" s="33" t="s">
        <v>161</v>
      </c>
      <c r="B85" s="33" t="s">
        <v>162</v>
      </c>
      <c r="C85" s="33" t="s">
        <v>211</v>
      </c>
      <c r="D85" s="33" t="s">
        <v>212</v>
      </c>
      <c r="E85" s="33" t="s">
        <v>216</v>
      </c>
      <c r="F85" s="33" t="s">
        <v>228</v>
      </c>
      <c r="G85" s="33"/>
      <c r="H85" s="33" t="s">
        <v>54</v>
      </c>
      <c r="I85" s="33" t="s">
        <v>43</v>
      </c>
      <c r="J85" s="42" t="s">
        <v>115</v>
      </c>
      <c r="K85" s="33"/>
      <c r="L85" s="33" t="s">
        <v>52</v>
      </c>
      <c r="M85" s="33" t="s">
        <v>46</v>
      </c>
      <c r="N85" s="34">
        <v>21113</v>
      </c>
      <c r="O85" s="34">
        <v>3029</v>
      </c>
      <c r="P85" s="34">
        <v>10692</v>
      </c>
      <c r="Q85" s="34">
        <v>10421</v>
      </c>
      <c r="R85" s="34">
        <v>1615.1444999999999</v>
      </c>
      <c r="S85" s="34">
        <v>1213.9974999999999</v>
      </c>
      <c r="T85" s="34">
        <v>5299.3630000000003</v>
      </c>
      <c r="U85" s="34">
        <v>4771.5380000000005</v>
      </c>
      <c r="V85" s="34">
        <v>3209.1759999999995</v>
      </c>
      <c r="W85" s="34">
        <v>2850.2550000000001</v>
      </c>
      <c r="X85" s="34">
        <v>1184.4392999999998</v>
      </c>
      <c r="Y85" s="34">
        <v>969.08670000000006</v>
      </c>
      <c r="Z85" s="34">
        <v>90</v>
      </c>
      <c r="AA85" s="34">
        <v>15</v>
      </c>
      <c r="AB85" s="34"/>
      <c r="AC85" s="34"/>
    </row>
    <row r="86" spans="1:29" x14ac:dyDescent="0.25">
      <c r="A86" s="33" t="s">
        <v>161</v>
      </c>
      <c r="B86" s="33" t="s">
        <v>162</v>
      </c>
      <c r="C86" s="33" t="s">
        <v>211</v>
      </c>
      <c r="D86" s="33" t="s">
        <v>212</v>
      </c>
      <c r="E86" s="33" t="s">
        <v>216</v>
      </c>
      <c r="F86" s="33" t="s">
        <v>229</v>
      </c>
      <c r="G86" s="33"/>
      <c r="H86" s="33" t="s">
        <v>54</v>
      </c>
      <c r="I86" s="33" t="s">
        <v>43</v>
      </c>
      <c r="J86" s="42" t="s">
        <v>115</v>
      </c>
      <c r="K86" s="33"/>
      <c r="L86" s="33" t="s">
        <v>52</v>
      </c>
      <c r="M86" s="33" t="s">
        <v>46</v>
      </c>
      <c r="N86" s="34">
        <v>17722</v>
      </c>
      <c r="O86" s="34">
        <v>2483</v>
      </c>
      <c r="P86" s="34">
        <v>8701</v>
      </c>
      <c r="Q86" s="34">
        <v>9021</v>
      </c>
      <c r="R86" s="34">
        <v>1355.7329999999999</v>
      </c>
      <c r="S86" s="34">
        <v>1019.0150000000001</v>
      </c>
      <c r="T86" s="34">
        <v>4448.2219999999998</v>
      </c>
      <c r="U86" s="34">
        <v>4005.172</v>
      </c>
      <c r="V86" s="34">
        <v>2693.7439999999992</v>
      </c>
      <c r="W86" s="34">
        <v>2392.4700000000003</v>
      </c>
      <c r="X86" s="34">
        <v>994.20419999999979</v>
      </c>
      <c r="Y86" s="34">
        <v>813.4398000000001</v>
      </c>
      <c r="Z86" s="34">
        <v>546</v>
      </c>
      <c r="AA86" s="34">
        <v>78</v>
      </c>
      <c r="AB86" s="34"/>
      <c r="AC86" s="34"/>
    </row>
    <row r="87" spans="1:29" x14ac:dyDescent="0.25">
      <c r="A87" s="33" t="s">
        <v>161</v>
      </c>
      <c r="B87" s="33" t="s">
        <v>162</v>
      </c>
      <c r="C87" s="33" t="s">
        <v>211</v>
      </c>
      <c r="D87" s="33" t="s">
        <v>212</v>
      </c>
      <c r="E87" s="33" t="s">
        <v>216</v>
      </c>
      <c r="F87" s="33" t="s">
        <v>230</v>
      </c>
      <c r="G87" s="33"/>
      <c r="H87" s="33" t="s">
        <v>54</v>
      </c>
      <c r="I87" s="33" t="s">
        <v>43</v>
      </c>
      <c r="J87" s="42" t="s">
        <v>115</v>
      </c>
      <c r="K87" s="33"/>
      <c r="L87" s="33" t="s">
        <v>52</v>
      </c>
      <c r="M87" s="33" t="s">
        <v>46</v>
      </c>
      <c r="N87" s="34">
        <v>13266</v>
      </c>
      <c r="O87" s="34">
        <v>1782</v>
      </c>
      <c r="P87" s="34">
        <v>7026</v>
      </c>
      <c r="Q87" s="34">
        <v>6240</v>
      </c>
      <c r="R87" s="34">
        <v>1014.8489999999999</v>
      </c>
      <c r="S87" s="34">
        <v>762.79500000000007</v>
      </c>
      <c r="T87" s="34">
        <v>3329.7660000000001</v>
      </c>
      <c r="U87" s="34">
        <v>2998.116</v>
      </c>
      <c r="V87" s="34">
        <v>2016.4319999999996</v>
      </c>
      <c r="W87" s="34">
        <v>1790.91</v>
      </c>
      <c r="X87" s="34">
        <v>744.22259999999983</v>
      </c>
      <c r="Y87" s="34">
        <v>608.90940000000001</v>
      </c>
      <c r="Z87" s="34">
        <v>325</v>
      </c>
      <c r="AA87" s="34">
        <v>43</v>
      </c>
      <c r="AB87" s="34"/>
      <c r="AC87" s="34"/>
    </row>
    <row r="88" spans="1:29" x14ac:dyDescent="0.25">
      <c r="A88" s="33" t="s">
        <v>161</v>
      </c>
      <c r="B88" s="33" t="s">
        <v>162</v>
      </c>
      <c r="C88" s="33" t="s">
        <v>211</v>
      </c>
      <c r="D88" s="33" t="s">
        <v>212</v>
      </c>
      <c r="E88" s="33" t="s">
        <v>216</v>
      </c>
      <c r="F88" s="33" t="s">
        <v>231</v>
      </c>
      <c r="G88" s="33" t="s">
        <v>232</v>
      </c>
      <c r="H88" s="33" t="s">
        <v>49</v>
      </c>
      <c r="I88" s="33" t="s">
        <v>43</v>
      </c>
      <c r="J88" s="42" t="s">
        <v>115</v>
      </c>
      <c r="K88" s="33"/>
      <c r="L88" s="33" t="s">
        <v>52</v>
      </c>
      <c r="M88" s="33" t="s">
        <v>46</v>
      </c>
      <c r="N88" s="34">
        <v>1553</v>
      </c>
      <c r="O88" s="34">
        <v>202</v>
      </c>
      <c r="P88" s="34">
        <v>823</v>
      </c>
      <c r="Q88" s="34">
        <v>730</v>
      </c>
      <c r="R88" s="34">
        <v>118.8045</v>
      </c>
      <c r="S88" s="34">
        <v>89.297499999999999</v>
      </c>
      <c r="T88" s="34">
        <v>389.803</v>
      </c>
      <c r="U88" s="34">
        <v>350.97800000000001</v>
      </c>
      <c r="V88" s="34">
        <v>236.05599999999995</v>
      </c>
      <c r="W88" s="34">
        <v>209.655</v>
      </c>
      <c r="X88" s="34">
        <v>87.123299999999986</v>
      </c>
      <c r="Y88" s="34">
        <v>71.282700000000006</v>
      </c>
      <c r="Z88" s="34">
        <v>375</v>
      </c>
      <c r="AA88" s="34">
        <v>75</v>
      </c>
      <c r="AB88" s="34"/>
      <c r="AC88" s="34"/>
    </row>
    <row r="89" spans="1:29" x14ac:dyDescent="0.25">
      <c r="A89" s="33" t="s">
        <v>161</v>
      </c>
      <c r="B89" s="33" t="s">
        <v>162</v>
      </c>
      <c r="C89" s="33" t="s">
        <v>211</v>
      </c>
      <c r="D89" s="33" t="s">
        <v>212</v>
      </c>
      <c r="E89" s="33" t="s">
        <v>216</v>
      </c>
      <c r="F89" s="33" t="s">
        <v>233</v>
      </c>
      <c r="G89" s="33" t="s">
        <v>234</v>
      </c>
      <c r="H89" s="33" t="s">
        <v>49</v>
      </c>
      <c r="I89" s="33" t="s">
        <v>43</v>
      </c>
      <c r="J89" s="42" t="s">
        <v>115</v>
      </c>
      <c r="K89" s="33"/>
      <c r="L89" s="33" t="s">
        <v>52</v>
      </c>
      <c r="M89" s="33" t="s">
        <v>46</v>
      </c>
      <c r="N89" s="34">
        <v>621</v>
      </c>
      <c r="O89" s="34">
        <v>81</v>
      </c>
      <c r="P89" s="34">
        <v>315</v>
      </c>
      <c r="Q89" s="34">
        <v>306</v>
      </c>
      <c r="R89" s="34">
        <v>47.506500000000003</v>
      </c>
      <c r="S89" s="34">
        <v>35.707500000000003</v>
      </c>
      <c r="T89" s="34">
        <v>155.87100000000001</v>
      </c>
      <c r="U89" s="34">
        <v>140.346</v>
      </c>
      <c r="V89" s="34">
        <v>94.391999999999982</v>
      </c>
      <c r="W89" s="34">
        <v>83.835000000000008</v>
      </c>
      <c r="X89" s="34">
        <v>34.838099999999997</v>
      </c>
      <c r="Y89" s="34">
        <v>28.503900000000002</v>
      </c>
      <c r="Z89" s="34">
        <v>21</v>
      </c>
      <c r="AA89" s="34">
        <v>5</v>
      </c>
      <c r="AB89" s="34"/>
      <c r="AC89" s="34"/>
    </row>
    <row r="90" spans="1:29" x14ac:dyDescent="0.25">
      <c r="A90" s="33" t="s">
        <v>161</v>
      </c>
      <c r="B90" s="33" t="s">
        <v>162</v>
      </c>
      <c r="C90" s="33" t="s">
        <v>211</v>
      </c>
      <c r="D90" s="33" t="s">
        <v>212</v>
      </c>
      <c r="E90" s="33" t="s">
        <v>216</v>
      </c>
      <c r="F90" s="33" t="s">
        <v>235</v>
      </c>
      <c r="G90" s="33" t="s">
        <v>236</v>
      </c>
      <c r="H90" s="33" t="s">
        <v>49</v>
      </c>
      <c r="I90" s="33" t="s">
        <v>43</v>
      </c>
      <c r="J90" s="42" t="s">
        <v>115</v>
      </c>
      <c r="K90" s="33"/>
      <c r="L90" s="33" t="s">
        <v>52</v>
      </c>
      <c r="M90" s="33" t="s">
        <v>46</v>
      </c>
      <c r="N90" s="34">
        <v>1553</v>
      </c>
      <c r="O90" s="34">
        <v>202</v>
      </c>
      <c r="P90" s="34">
        <v>823</v>
      </c>
      <c r="Q90" s="34">
        <v>730</v>
      </c>
      <c r="R90" s="34">
        <v>118.8045</v>
      </c>
      <c r="S90" s="34">
        <v>89.297499999999999</v>
      </c>
      <c r="T90" s="34">
        <v>389.803</v>
      </c>
      <c r="U90" s="34">
        <v>350.97800000000001</v>
      </c>
      <c r="V90" s="34">
        <v>236.05599999999995</v>
      </c>
      <c r="W90" s="34">
        <v>209.655</v>
      </c>
      <c r="X90" s="34">
        <v>87.123299999999986</v>
      </c>
      <c r="Y90" s="34">
        <v>71.282700000000006</v>
      </c>
      <c r="Z90" s="34">
        <v>375</v>
      </c>
      <c r="AA90" s="34">
        <v>75</v>
      </c>
      <c r="AB90" s="34"/>
      <c r="AC90" s="34"/>
    </row>
    <row r="91" spans="1:29" x14ac:dyDescent="0.25">
      <c r="A91" s="33" t="s">
        <v>237</v>
      </c>
      <c r="B91" s="33" t="s">
        <v>238</v>
      </c>
      <c r="C91" s="33" t="s">
        <v>239</v>
      </c>
      <c r="D91" s="33" t="s">
        <v>240</v>
      </c>
      <c r="E91" s="33" t="s">
        <v>241</v>
      </c>
      <c r="F91" s="33" t="s">
        <v>241</v>
      </c>
      <c r="G91" s="33"/>
      <c r="H91" s="33" t="s">
        <v>42</v>
      </c>
      <c r="I91" s="33" t="s">
        <v>55</v>
      </c>
      <c r="J91" s="33" t="s">
        <v>56</v>
      </c>
      <c r="K91" s="33"/>
      <c r="L91" s="33" t="s">
        <v>56</v>
      </c>
      <c r="M91" s="33" t="s">
        <v>56</v>
      </c>
      <c r="N91" s="34">
        <v>592</v>
      </c>
      <c r="O91" s="34">
        <v>98</v>
      </c>
      <c r="P91" s="34">
        <v>298.40405001249502</v>
      </c>
      <c r="Q91" s="34">
        <v>293.59594998750492</v>
      </c>
      <c r="R91" s="34">
        <v>60.975999999999999</v>
      </c>
      <c r="S91" s="34">
        <v>50.911999999999999</v>
      </c>
      <c r="T91" s="34">
        <v>113.66399999999999</v>
      </c>
      <c r="U91" s="34">
        <v>97.088000000000008</v>
      </c>
      <c r="V91" s="34">
        <v>73.408000000000001</v>
      </c>
      <c r="W91" s="34">
        <v>103.008</v>
      </c>
      <c r="X91" s="34">
        <v>29.6</v>
      </c>
      <c r="Y91" s="34">
        <v>63.344000000000001</v>
      </c>
      <c r="Z91" s="34"/>
      <c r="AA91" s="34"/>
      <c r="AB91" s="34"/>
      <c r="AC91" s="34"/>
    </row>
    <row r="92" spans="1:29" x14ac:dyDescent="0.25">
      <c r="A92" s="33" t="s">
        <v>237</v>
      </c>
      <c r="B92" s="33" t="s">
        <v>238</v>
      </c>
      <c r="C92" s="33" t="s">
        <v>242</v>
      </c>
      <c r="D92" s="33" t="s">
        <v>243</v>
      </c>
      <c r="E92" s="33" t="s">
        <v>244</v>
      </c>
      <c r="F92" s="33" t="s">
        <v>245</v>
      </c>
      <c r="G92" s="33"/>
      <c r="H92" s="33" t="s">
        <v>42</v>
      </c>
      <c r="I92" s="33" t="s">
        <v>55</v>
      </c>
      <c r="J92" s="33" t="s">
        <v>56</v>
      </c>
      <c r="K92" s="33"/>
      <c r="L92" s="33" t="s">
        <v>56</v>
      </c>
      <c r="M92" s="33" t="s">
        <v>56</v>
      </c>
      <c r="N92" s="34">
        <v>8137</v>
      </c>
      <c r="O92" s="34">
        <v>1627</v>
      </c>
      <c r="P92" s="34">
        <v>4101.5435049859325</v>
      </c>
      <c r="Q92" s="34">
        <v>4035.4564950140666</v>
      </c>
      <c r="R92" s="34">
        <v>960.16599999999994</v>
      </c>
      <c r="S92" s="34">
        <v>685.1354</v>
      </c>
      <c r="T92" s="34">
        <v>1419.9064999999998</v>
      </c>
      <c r="U92" s="34">
        <v>1432.1119999999999</v>
      </c>
      <c r="V92" s="34">
        <v>1456.5230000000001</v>
      </c>
      <c r="W92" s="34">
        <v>1700.633</v>
      </c>
      <c r="X92" s="34">
        <v>179.01399999999998</v>
      </c>
      <c r="Y92" s="34">
        <v>303.51010000000002</v>
      </c>
      <c r="Z92" s="34"/>
      <c r="AA92" s="34"/>
      <c r="AB92" s="34"/>
      <c r="AC92" s="34"/>
    </row>
    <row r="93" spans="1:29" x14ac:dyDescent="0.25">
      <c r="A93" s="33" t="s">
        <v>237</v>
      </c>
      <c r="B93" s="33" t="s">
        <v>238</v>
      </c>
      <c r="C93" s="33" t="s">
        <v>242</v>
      </c>
      <c r="D93" s="33" t="s">
        <v>243</v>
      </c>
      <c r="E93" s="33" t="s">
        <v>246</v>
      </c>
      <c r="F93" s="33" t="s">
        <v>247</v>
      </c>
      <c r="G93" s="33"/>
      <c r="H93" s="33" t="s">
        <v>49</v>
      </c>
      <c r="I93" s="33" t="s">
        <v>43</v>
      </c>
      <c r="J93" s="33" t="s">
        <v>115</v>
      </c>
      <c r="K93" s="33"/>
      <c r="L93" s="33" t="s">
        <v>45</v>
      </c>
      <c r="M93" s="33" t="s">
        <v>46</v>
      </c>
      <c r="N93" s="34">
        <v>21208</v>
      </c>
      <c r="O93" s="34">
        <v>3272</v>
      </c>
      <c r="P93" s="34">
        <v>10859</v>
      </c>
      <c r="Q93" s="34">
        <v>10349</v>
      </c>
      <c r="R93" s="34">
        <v>2502.5439999999999</v>
      </c>
      <c r="S93" s="34">
        <v>1785.7136</v>
      </c>
      <c r="T93" s="34">
        <v>3700.7959999999998</v>
      </c>
      <c r="U93" s="34">
        <v>3732.6079999999997</v>
      </c>
      <c r="V93" s="34">
        <v>3796.2320000000004</v>
      </c>
      <c r="W93" s="34">
        <v>4432.4719999999998</v>
      </c>
      <c r="X93" s="34">
        <v>466.57599999999996</v>
      </c>
      <c r="Y93" s="34">
        <v>791.05840000000001</v>
      </c>
      <c r="Z93" s="34">
        <v>5999</v>
      </c>
      <c r="AA93" s="34">
        <v>976</v>
      </c>
      <c r="AB93" s="34"/>
      <c r="AC93" s="34"/>
    </row>
    <row r="94" spans="1:29" x14ac:dyDescent="0.25">
      <c r="A94" s="33" t="s">
        <v>237</v>
      </c>
      <c r="B94" s="33" t="s">
        <v>238</v>
      </c>
      <c r="C94" s="33" t="s">
        <v>248</v>
      </c>
      <c r="D94" s="33" t="s">
        <v>249</v>
      </c>
      <c r="E94" s="33" t="s">
        <v>250</v>
      </c>
      <c r="F94" s="33" t="s">
        <v>251</v>
      </c>
      <c r="G94" s="33" t="s">
        <v>250</v>
      </c>
      <c r="H94" s="33" t="s">
        <v>42</v>
      </c>
      <c r="I94" s="33" t="s">
        <v>43</v>
      </c>
      <c r="J94" s="33" t="s">
        <v>62</v>
      </c>
      <c r="K94" s="33"/>
      <c r="L94" s="33" t="s">
        <v>45</v>
      </c>
      <c r="M94" s="33" t="s">
        <v>46</v>
      </c>
      <c r="N94" s="34">
        <v>12381</v>
      </c>
      <c r="O94" s="34">
        <v>2063</v>
      </c>
      <c r="P94" s="34">
        <v>5332</v>
      </c>
      <c r="Q94" s="34">
        <v>7049</v>
      </c>
      <c r="R94" s="34">
        <v>995.43240000000003</v>
      </c>
      <c r="S94" s="34">
        <v>1051.1469</v>
      </c>
      <c r="T94" s="34">
        <v>2525.7239999999997</v>
      </c>
      <c r="U94" s="34">
        <v>2569.0574999999999</v>
      </c>
      <c r="V94" s="34">
        <v>2340.0089999999996</v>
      </c>
      <c r="W94" s="34">
        <v>2117.1510000000003</v>
      </c>
      <c r="X94" s="34">
        <v>328.09650000000005</v>
      </c>
      <c r="Y94" s="34">
        <v>454.38270000000006</v>
      </c>
      <c r="Z94" s="34"/>
      <c r="AA94" s="34"/>
      <c r="AB94" s="34"/>
      <c r="AC94" s="34"/>
    </row>
    <row r="95" spans="1:29" x14ac:dyDescent="0.25">
      <c r="A95" s="33" t="s">
        <v>237</v>
      </c>
      <c r="B95" s="33" t="s">
        <v>238</v>
      </c>
      <c r="C95" s="33" t="s">
        <v>252</v>
      </c>
      <c r="D95" s="33" t="s">
        <v>253</v>
      </c>
      <c r="E95" s="33" t="s">
        <v>254</v>
      </c>
      <c r="F95" s="33" t="s">
        <v>255</v>
      </c>
      <c r="G95" s="33"/>
      <c r="H95" s="33" t="s">
        <v>42</v>
      </c>
      <c r="I95" s="33" t="s">
        <v>55</v>
      </c>
      <c r="J95" s="33" t="s">
        <v>56</v>
      </c>
      <c r="K95" s="33"/>
      <c r="L95" s="33" t="s">
        <v>56</v>
      </c>
      <c r="M95" s="33" t="s">
        <v>56</v>
      </c>
      <c r="N95" s="34">
        <v>3797</v>
      </c>
      <c r="O95" s="34">
        <v>748</v>
      </c>
      <c r="P95" s="34">
        <v>1913.9192194213576</v>
      </c>
      <c r="Q95" s="34">
        <v>1883.0807805786421</v>
      </c>
      <c r="R95" s="34">
        <v>531.58000000000004</v>
      </c>
      <c r="S95" s="34">
        <v>372.48570000000001</v>
      </c>
      <c r="T95" s="34">
        <v>676.24570000000006</v>
      </c>
      <c r="U95" s="34">
        <v>489.81299999999999</v>
      </c>
      <c r="V95" s="34">
        <v>694.851</v>
      </c>
      <c r="W95" s="34">
        <v>729.024</v>
      </c>
      <c r="X95" s="34">
        <v>119.22579999999999</v>
      </c>
      <c r="Y95" s="34">
        <v>183.7748</v>
      </c>
      <c r="Z95" s="34"/>
      <c r="AA95" s="34"/>
      <c r="AB95" s="34"/>
      <c r="AC95" s="34"/>
    </row>
    <row r="96" spans="1:29" x14ac:dyDescent="0.25">
      <c r="A96" s="33" t="s">
        <v>237</v>
      </c>
      <c r="B96" s="33" t="s">
        <v>238</v>
      </c>
      <c r="C96" s="33" t="s">
        <v>252</v>
      </c>
      <c r="D96" s="33" t="s">
        <v>253</v>
      </c>
      <c r="E96" s="33" t="s">
        <v>256</v>
      </c>
      <c r="F96" s="33" t="s">
        <v>257</v>
      </c>
      <c r="G96" s="33"/>
      <c r="H96" s="33" t="s">
        <v>42</v>
      </c>
      <c r="I96" s="33" t="s">
        <v>55</v>
      </c>
      <c r="J96" s="33" t="s">
        <v>56</v>
      </c>
      <c r="K96" s="33"/>
      <c r="L96" s="33" t="s">
        <v>56</v>
      </c>
      <c r="M96" s="33" t="s">
        <v>56</v>
      </c>
      <c r="N96" s="34">
        <v>1196</v>
      </c>
      <c r="O96" s="34">
        <v>217</v>
      </c>
      <c r="P96" s="34">
        <v>602.85683076848659</v>
      </c>
      <c r="Q96" s="34">
        <v>593.1431692315133</v>
      </c>
      <c r="R96" s="34">
        <v>167.44000000000003</v>
      </c>
      <c r="S96" s="34">
        <v>117.3276</v>
      </c>
      <c r="T96" s="34">
        <v>213.0076</v>
      </c>
      <c r="U96" s="34">
        <v>154.28399999999999</v>
      </c>
      <c r="V96" s="34">
        <v>218.86799999999999</v>
      </c>
      <c r="W96" s="34">
        <v>229.63200000000001</v>
      </c>
      <c r="X96" s="34">
        <v>37.554399999999994</v>
      </c>
      <c r="Y96" s="34">
        <v>57.886399999999995</v>
      </c>
      <c r="Z96" s="34"/>
      <c r="AA96" s="34"/>
      <c r="AB96" s="34"/>
      <c r="AC96" s="34"/>
    </row>
    <row r="97" spans="1:29" x14ac:dyDescent="0.25">
      <c r="A97" s="33" t="s">
        <v>237</v>
      </c>
      <c r="B97" s="33" t="s">
        <v>238</v>
      </c>
      <c r="C97" s="33" t="s">
        <v>252</v>
      </c>
      <c r="D97" s="33" t="s">
        <v>253</v>
      </c>
      <c r="E97" s="33" t="s">
        <v>256</v>
      </c>
      <c r="F97" s="33" t="s">
        <v>258</v>
      </c>
      <c r="G97" s="33"/>
      <c r="H97" s="33" t="s">
        <v>42</v>
      </c>
      <c r="I97" s="33" t="s">
        <v>55</v>
      </c>
      <c r="J97" s="33" t="s">
        <v>56</v>
      </c>
      <c r="K97" s="33"/>
      <c r="L97" s="33" t="s">
        <v>56</v>
      </c>
      <c r="M97" s="33" t="s">
        <v>56</v>
      </c>
      <c r="N97" s="34">
        <v>781</v>
      </c>
      <c r="O97" s="34">
        <v>130</v>
      </c>
      <c r="P97" s="34">
        <v>393.67155922256524</v>
      </c>
      <c r="Q97" s="34">
        <v>387.32844077743471</v>
      </c>
      <c r="R97" s="34">
        <v>109.34</v>
      </c>
      <c r="S97" s="34">
        <v>76.616100000000003</v>
      </c>
      <c r="T97" s="34">
        <v>139.09610000000001</v>
      </c>
      <c r="U97" s="34">
        <v>100.74900000000001</v>
      </c>
      <c r="V97" s="34">
        <v>142.923</v>
      </c>
      <c r="W97" s="34">
        <v>149.952</v>
      </c>
      <c r="X97" s="34">
        <v>24.523399999999999</v>
      </c>
      <c r="Y97" s="34">
        <v>37.800399999999996</v>
      </c>
      <c r="Z97" s="34"/>
      <c r="AA97" s="34"/>
      <c r="AB97" s="34"/>
      <c r="AC97" s="34"/>
    </row>
    <row r="98" spans="1:29" s="44" customFormat="1" x14ac:dyDescent="0.25">
      <c r="A98" s="42" t="s">
        <v>237</v>
      </c>
      <c r="B98" s="42" t="s">
        <v>238</v>
      </c>
      <c r="C98" s="42" t="s">
        <v>259</v>
      </c>
      <c r="D98" s="42" t="s">
        <v>260</v>
      </c>
      <c r="E98" s="42" t="s">
        <v>261</v>
      </c>
      <c r="F98" s="42" t="s">
        <v>262</v>
      </c>
      <c r="G98" s="42"/>
      <c r="H98" s="42" t="s">
        <v>49</v>
      </c>
      <c r="I98" s="42" t="s">
        <v>43</v>
      </c>
      <c r="J98" s="42" t="s">
        <v>115</v>
      </c>
      <c r="K98" s="42"/>
      <c r="L98" s="42" t="s">
        <v>52</v>
      </c>
      <c r="M98" s="42" t="s">
        <v>46</v>
      </c>
      <c r="N98" s="43">
        <v>5379</v>
      </c>
      <c r="O98" s="43">
        <v>889</v>
      </c>
      <c r="P98" s="43">
        <v>2695.3748945042944</v>
      </c>
      <c r="Q98" s="43">
        <v>2683.6251054957056</v>
      </c>
      <c r="R98" s="43">
        <v>554.03699999999992</v>
      </c>
      <c r="S98" s="43">
        <v>517.99770000000001</v>
      </c>
      <c r="T98" s="43">
        <v>564.79499999999996</v>
      </c>
      <c r="U98" s="43">
        <v>597.06899999999996</v>
      </c>
      <c r="V98" s="43">
        <v>1444.2615000000001</v>
      </c>
      <c r="W98" s="43">
        <v>1323.2339999999999</v>
      </c>
      <c r="X98" s="43">
        <v>190.41660000000002</v>
      </c>
      <c r="Y98" s="43">
        <v>187.1892</v>
      </c>
      <c r="Z98" s="43"/>
      <c r="AA98" s="43"/>
      <c r="AB98" s="43"/>
      <c r="AC98" s="43"/>
    </row>
    <row r="99" spans="1:29" s="44" customFormat="1" x14ac:dyDescent="0.25">
      <c r="A99" s="42" t="s">
        <v>237</v>
      </c>
      <c r="B99" s="42" t="s">
        <v>238</v>
      </c>
      <c r="C99" s="42" t="s">
        <v>259</v>
      </c>
      <c r="D99" s="42" t="s">
        <v>260</v>
      </c>
      <c r="E99" s="42" t="s">
        <v>263</v>
      </c>
      <c r="F99" s="42" t="s">
        <v>264</v>
      </c>
      <c r="G99" s="42"/>
      <c r="H99" s="42" t="s">
        <v>42</v>
      </c>
      <c r="I99" s="42" t="s">
        <v>43</v>
      </c>
      <c r="J99" s="42" t="s">
        <v>115</v>
      </c>
      <c r="K99" s="42"/>
      <c r="L99" s="42" t="s">
        <v>52</v>
      </c>
      <c r="M99" s="42" t="s">
        <v>46</v>
      </c>
      <c r="N99" s="43">
        <v>3465</v>
      </c>
      <c r="O99" s="43">
        <v>722</v>
      </c>
      <c r="P99" s="43">
        <v>1746.5710021846205</v>
      </c>
      <c r="Q99" s="43">
        <v>1718.4289978153793</v>
      </c>
      <c r="R99" s="43">
        <v>356.89499999999998</v>
      </c>
      <c r="S99" s="43">
        <v>333.67949999999996</v>
      </c>
      <c r="T99" s="43">
        <v>363.82499999999999</v>
      </c>
      <c r="U99" s="43">
        <v>384.61500000000001</v>
      </c>
      <c r="V99" s="43">
        <v>930.35250000000008</v>
      </c>
      <c r="W99" s="43">
        <v>852.39</v>
      </c>
      <c r="X99" s="43">
        <v>122.661</v>
      </c>
      <c r="Y99" s="43">
        <v>120.58199999999999</v>
      </c>
      <c r="Z99" s="43"/>
      <c r="AA99" s="43"/>
      <c r="AB99" s="43"/>
      <c r="AC99" s="43"/>
    </row>
    <row r="100" spans="1:29" x14ac:dyDescent="0.25">
      <c r="A100" s="33" t="s">
        <v>237</v>
      </c>
      <c r="B100" s="33" t="s">
        <v>238</v>
      </c>
      <c r="C100" s="33" t="s">
        <v>259</v>
      </c>
      <c r="D100" s="33" t="s">
        <v>260</v>
      </c>
      <c r="E100" s="33" t="s">
        <v>265</v>
      </c>
      <c r="F100" s="33" t="s">
        <v>266</v>
      </c>
      <c r="G100" s="33"/>
      <c r="H100" s="33" t="s">
        <v>54</v>
      </c>
      <c r="I100" s="33" t="s">
        <v>43</v>
      </c>
      <c r="J100" s="42" t="s">
        <v>115</v>
      </c>
      <c r="K100" s="42" t="s">
        <v>267</v>
      </c>
      <c r="L100" s="42" t="s">
        <v>52</v>
      </c>
      <c r="M100" s="33" t="s">
        <v>46</v>
      </c>
      <c r="N100" s="34">
        <v>40286</v>
      </c>
      <c r="O100" s="34">
        <v>7052</v>
      </c>
      <c r="P100" s="34">
        <v>20187</v>
      </c>
      <c r="Q100" s="34">
        <v>20099</v>
      </c>
      <c r="R100" s="34">
        <v>4149.4579999999996</v>
      </c>
      <c r="S100" s="34">
        <v>3879.5418</v>
      </c>
      <c r="T100" s="34">
        <v>4230.03</v>
      </c>
      <c r="U100" s="34">
        <v>4471.7460000000001</v>
      </c>
      <c r="V100" s="34">
        <v>10816.791000000001</v>
      </c>
      <c r="W100" s="34">
        <v>9910.3559999999998</v>
      </c>
      <c r="X100" s="34">
        <v>1426.1243999999999</v>
      </c>
      <c r="Y100" s="34">
        <v>1401.9527999999998</v>
      </c>
      <c r="Z100" s="34">
        <v>2378</v>
      </c>
      <c r="AA100" s="34">
        <v>394</v>
      </c>
      <c r="AB100" s="34"/>
      <c r="AC100" s="34"/>
    </row>
    <row r="101" spans="1:29" x14ac:dyDescent="0.25">
      <c r="A101" s="33" t="s">
        <v>237</v>
      </c>
      <c r="B101" s="33" t="s">
        <v>238</v>
      </c>
      <c r="C101" s="33" t="s">
        <v>259</v>
      </c>
      <c r="D101" s="33" t="s">
        <v>260</v>
      </c>
      <c r="E101" s="33" t="s">
        <v>261</v>
      </c>
      <c r="F101" s="33" t="s">
        <v>268</v>
      </c>
      <c r="G101" s="33"/>
      <c r="H101" s="33" t="s">
        <v>42</v>
      </c>
      <c r="I101" s="33" t="s">
        <v>43</v>
      </c>
      <c r="J101" s="33" t="s">
        <v>115</v>
      </c>
      <c r="K101" s="33"/>
      <c r="L101" s="33" t="s">
        <v>52</v>
      </c>
      <c r="M101" s="33" t="s">
        <v>46</v>
      </c>
      <c r="N101" s="34">
        <v>942</v>
      </c>
      <c r="O101" s="34">
        <v>142</v>
      </c>
      <c r="P101" s="34">
        <v>474.82536336447691</v>
      </c>
      <c r="Q101" s="34">
        <v>467.17463663552303</v>
      </c>
      <c r="R101" s="34">
        <v>97.025999999999996</v>
      </c>
      <c r="S101" s="34">
        <v>90.71459999999999</v>
      </c>
      <c r="T101" s="34">
        <v>98.91</v>
      </c>
      <c r="U101" s="34">
        <v>104.562</v>
      </c>
      <c r="V101" s="34">
        <v>252.92700000000002</v>
      </c>
      <c r="W101" s="34">
        <v>231.732</v>
      </c>
      <c r="X101" s="34">
        <v>33.346800000000002</v>
      </c>
      <c r="Y101" s="34">
        <v>32.781599999999997</v>
      </c>
      <c r="Z101" s="34"/>
      <c r="AA101" s="34"/>
      <c r="AB101" s="34"/>
      <c r="AC101" s="34"/>
    </row>
    <row r="102" spans="1:29" x14ac:dyDescent="0.25">
      <c r="A102" s="33" t="s">
        <v>237</v>
      </c>
      <c r="B102" s="33" t="s">
        <v>238</v>
      </c>
      <c r="C102" s="33" t="s">
        <v>269</v>
      </c>
      <c r="D102" s="33" t="s">
        <v>270</v>
      </c>
      <c r="E102" s="33" t="s">
        <v>269</v>
      </c>
      <c r="F102" s="33" t="s">
        <v>271</v>
      </c>
      <c r="G102" s="33"/>
      <c r="H102" s="33" t="s">
        <v>42</v>
      </c>
      <c r="I102" s="33" t="s">
        <v>55</v>
      </c>
      <c r="J102" s="33" t="s">
        <v>56</v>
      </c>
      <c r="K102" s="33"/>
      <c r="L102" s="33" t="s">
        <v>56</v>
      </c>
      <c r="M102" s="33" t="s">
        <v>56</v>
      </c>
      <c r="N102" s="34">
        <v>10012</v>
      </c>
      <c r="O102" s="34">
        <v>1787</v>
      </c>
      <c r="P102" s="34">
        <v>5046.657683657264</v>
      </c>
      <c r="Q102" s="34">
        <v>4965.3423163427351</v>
      </c>
      <c r="R102" s="34">
        <v>333.39960000000002</v>
      </c>
      <c r="S102" s="34">
        <v>303.36360000000002</v>
      </c>
      <c r="T102" s="34">
        <v>1074.2876000000001</v>
      </c>
      <c r="U102" s="34">
        <v>661.79320000000007</v>
      </c>
      <c r="V102" s="34">
        <v>2943.5279999999998</v>
      </c>
      <c r="W102" s="34">
        <v>1952.3400000000001</v>
      </c>
      <c r="X102" s="34">
        <v>1471.7640000000001</v>
      </c>
      <c r="Y102" s="34">
        <v>1271.5240000000001</v>
      </c>
      <c r="Z102" s="34"/>
      <c r="AA102" s="34"/>
      <c r="AB102" s="34"/>
      <c r="AC102" s="34"/>
    </row>
    <row r="103" spans="1:29" x14ac:dyDescent="0.25">
      <c r="A103" s="33" t="s">
        <v>237</v>
      </c>
      <c r="B103" s="33" t="s">
        <v>238</v>
      </c>
      <c r="C103" s="33" t="s">
        <v>269</v>
      </c>
      <c r="D103" s="33" t="s">
        <v>270</v>
      </c>
      <c r="E103" s="33" t="s">
        <v>269</v>
      </c>
      <c r="F103" s="33" t="s">
        <v>272</v>
      </c>
      <c r="G103" s="33"/>
      <c r="H103" s="33" t="s">
        <v>42</v>
      </c>
      <c r="I103" s="33" t="s">
        <v>55</v>
      </c>
      <c r="J103" s="33" t="s">
        <v>56</v>
      </c>
      <c r="K103" s="33"/>
      <c r="L103" s="33" t="s">
        <v>56</v>
      </c>
      <c r="M103" s="33" t="s">
        <v>56</v>
      </c>
      <c r="N103" s="34">
        <v>9875</v>
      </c>
      <c r="O103" s="34">
        <v>1763</v>
      </c>
      <c r="P103" s="34">
        <v>4977.6013410023452</v>
      </c>
      <c r="Q103" s="34">
        <v>4897.3986589976539</v>
      </c>
      <c r="R103" s="34">
        <v>328.83750000000003</v>
      </c>
      <c r="S103" s="34">
        <v>299.21249999999998</v>
      </c>
      <c r="T103" s="34">
        <v>1059.5875000000001</v>
      </c>
      <c r="U103" s="34">
        <v>652.73750000000007</v>
      </c>
      <c r="V103" s="34">
        <v>2903.25</v>
      </c>
      <c r="W103" s="34">
        <v>1925.625</v>
      </c>
      <c r="X103" s="34">
        <v>1451.6250000000002</v>
      </c>
      <c r="Y103" s="34">
        <v>1254.125</v>
      </c>
      <c r="Z103" s="34"/>
      <c r="AA103" s="34"/>
      <c r="AB103" s="34"/>
      <c r="AC103" s="34"/>
    </row>
    <row r="104" spans="1:29" x14ac:dyDescent="0.25">
      <c r="A104" s="33" t="s">
        <v>237</v>
      </c>
      <c r="B104" s="33" t="s">
        <v>238</v>
      </c>
      <c r="C104" s="33" t="s">
        <v>269</v>
      </c>
      <c r="D104" s="33" t="s">
        <v>270</v>
      </c>
      <c r="E104" s="33" t="s">
        <v>273</v>
      </c>
      <c r="F104" s="33" t="s">
        <v>274</v>
      </c>
      <c r="G104" s="33"/>
      <c r="H104" s="33" t="s">
        <v>42</v>
      </c>
      <c r="I104" s="33" t="s">
        <v>55</v>
      </c>
      <c r="J104" s="33" t="s">
        <v>56</v>
      </c>
      <c r="K104" s="33"/>
      <c r="L104" s="33" t="s">
        <v>56</v>
      </c>
      <c r="M104" s="33" t="s">
        <v>56</v>
      </c>
      <c r="N104" s="34">
        <v>4387</v>
      </c>
      <c r="O104" s="34">
        <v>798</v>
      </c>
      <c r="P104" s="34">
        <v>2211.3151476432699</v>
      </c>
      <c r="Q104" s="34">
        <v>2175.6848523567301</v>
      </c>
      <c r="R104" s="34">
        <v>146.08710000000002</v>
      </c>
      <c r="S104" s="34">
        <v>132.92609999999999</v>
      </c>
      <c r="T104" s="34">
        <v>470.72510000000005</v>
      </c>
      <c r="U104" s="34">
        <v>289.98070000000001</v>
      </c>
      <c r="V104" s="34">
        <v>1289.778</v>
      </c>
      <c r="W104" s="34">
        <v>855.46500000000003</v>
      </c>
      <c r="X104" s="34">
        <v>644.88900000000012</v>
      </c>
      <c r="Y104" s="34">
        <v>557.149</v>
      </c>
      <c r="Z104" s="34"/>
      <c r="AA104" s="34"/>
      <c r="AB104" s="34"/>
      <c r="AC104" s="34"/>
    </row>
    <row r="105" spans="1:29" x14ac:dyDescent="0.25">
      <c r="A105" s="33" t="s">
        <v>237</v>
      </c>
      <c r="B105" s="33" t="s">
        <v>238</v>
      </c>
      <c r="C105" s="33" t="s">
        <v>269</v>
      </c>
      <c r="D105" s="33" t="s">
        <v>270</v>
      </c>
      <c r="E105" s="33" t="s">
        <v>275</v>
      </c>
      <c r="F105" s="33" t="s">
        <v>276</v>
      </c>
      <c r="G105" s="33"/>
      <c r="H105" s="33" t="s">
        <v>42</v>
      </c>
      <c r="I105" s="33" t="s">
        <v>55</v>
      </c>
      <c r="J105" s="33" t="s">
        <v>56</v>
      </c>
      <c r="K105" s="33"/>
      <c r="L105" s="33" t="s">
        <v>56</v>
      </c>
      <c r="M105" s="33" t="s">
        <v>56</v>
      </c>
      <c r="N105" s="34">
        <v>2248</v>
      </c>
      <c r="O105" s="34">
        <v>368</v>
      </c>
      <c r="P105" s="34">
        <v>1133.128892615015</v>
      </c>
      <c r="Q105" s="34">
        <v>1114.871107384985</v>
      </c>
      <c r="R105" s="34">
        <v>74.858400000000003</v>
      </c>
      <c r="S105" s="34">
        <v>68.114400000000003</v>
      </c>
      <c r="T105" s="34">
        <v>241.21040000000002</v>
      </c>
      <c r="U105" s="34">
        <v>148.59280000000001</v>
      </c>
      <c r="V105" s="34">
        <v>660.91199999999992</v>
      </c>
      <c r="W105" s="34">
        <v>438.36</v>
      </c>
      <c r="X105" s="34">
        <v>330.45600000000002</v>
      </c>
      <c r="Y105" s="34">
        <v>285.49599999999998</v>
      </c>
      <c r="Z105" s="34"/>
      <c r="AA105" s="34"/>
      <c r="AB105" s="34"/>
      <c r="AC105" s="34"/>
    </row>
    <row r="106" spans="1:29" x14ac:dyDescent="0.25">
      <c r="A106" s="33" t="s">
        <v>237</v>
      </c>
      <c r="B106" s="33" t="s">
        <v>238</v>
      </c>
      <c r="C106" s="33" t="s">
        <v>277</v>
      </c>
      <c r="D106" s="33" t="s">
        <v>278</v>
      </c>
      <c r="E106" s="33" t="s">
        <v>279</v>
      </c>
      <c r="F106" s="33" t="s">
        <v>280</v>
      </c>
      <c r="G106" s="33"/>
      <c r="H106" s="33" t="s">
        <v>42</v>
      </c>
      <c r="I106" s="33" t="s">
        <v>55</v>
      </c>
      <c r="J106" s="33" t="s">
        <v>56</v>
      </c>
      <c r="K106" s="33"/>
      <c r="L106" s="33" t="s">
        <v>56</v>
      </c>
      <c r="M106" s="33" t="s">
        <v>56</v>
      </c>
      <c r="N106" s="34">
        <v>1984</v>
      </c>
      <c r="O106" s="34">
        <v>363</v>
      </c>
      <c r="P106" s="34">
        <v>1000.0568162580915</v>
      </c>
      <c r="Q106" s="34">
        <v>983.94318374190834</v>
      </c>
      <c r="R106" s="34">
        <v>190.66240000000002</v>
      </c>
      <c r="S106" s="34">
        <v>159.91040000000001</v>
      </c>
      <c r="T106" s="34">
        <v>450.36799999999994</v>
      </c>
      <c r="U106" s="34">
        <v>357.12</v>
      </c>
      <c r="V106" s="34">
        <v>340.85120000000001</v>
      </c>
      <c r="W106" s="34">
        <v>345.21599999999995</v>
      </c>
      <c r="X106" s="34">
        <v>69.44</v>
      </c>
      <c r="Y106" s="34">
        <v>70.431999999999988</v>
      </c>
      <c r="Z106" s="34"/>
      <c r="AA106" s="34"/>
      <c r="AB106" s="34"/>
      <c r="AC106" s="34"/>
    </row>
    <row r="107" spans="1:29" x14ac:dyDescent="0.25">
      <c r="A107" s="33" t="s">
        <v>237</v>
      </c>
      <c r="B107" s="33" t="s">
        <v>238</v>
      </c>
      <c r="C107" s="33" t="s">
        <v>281</v>
      </c>
      <c r="D107" s="33" t="s">
        <v>282</v>
      </c>
      <c r="E107" s="33" t="s">
        <v>281</v>
      </c>
      <c r="F107" s="33" t="s">
        <v>281</v>
      </c>
      <c r="G107" s="33" t="s">
        <v>283</v>
      </c>
      <c r="H107" s="33" t="s">
        <v>42</v>
      </c>
      <c r="I107" s="33" t="s">
        <v>43</v>
      </c>
      <c r="J107" s="33" t="s">
        <v>62</v>
      </c>
      <c r="K107" s="33"/>
      <c r="L107" s="33" t="s">
        <v>45</v>
      </c>
      <c r="M107" s="33" t="s">
        <v>46</v>
      </c>
      <c r="N107" s="34">
        <v>18966</v>
      </c>
      <c r="O107" s="34">
        <v>3161</v>
      </c>
      <c r="P107" s="34">
        <v>8562</v>
      </c>
      <c r="Q107" s="34">
        <v>10404</v>
      </c>
      <c r="R107" s="34">
        <v>1733.4923999999999</v>
      </c>
      <c r="S107" s="34">
        <v>1725.9059999999999</v>
      </c>
      <c r="T107" s="34">
        <v>3679.404</v>
      </c>
      <c r="U107" s="34">
        <v>3459.3984</v>
      </c>
      <c r="V107" s="34">
        <v>3622.5059999999994</v>
      </c>
      <c r="W107" s="34">
        <v>3186.288</v>
      </c>
      <c r="X107" s="34">
        <v>677.08619999999996</v>
      </c>
      <c r="Y107" s="34">
        <v>881.91899999999998</v>
      </c>
      <c r="Z107" s="34"/>
      <c r="AA107" s="34"/>
      <c r="AB107" s="34"/>
      <c r="AC107" s="34"/>
    </row>
    <row r="108" spans="1:29" x14ac:dyDescent="0.25">
      <c r="A108" s="33" t="s">
        <v>284</v>
      </c>
      <c r="B108" s="33" t="s">
        <v>285</v>
      </c>
      <c r="C108" s="33" t="s">
        <v>286</v>
      </c>
      <c r="D108" s="33" t="s">
        <v>287</v>
      </c>
      <c r="E108" s="33" t="s">
        <v>288</v>
      </c>
      <c r="F108" s="33" t="s">
        <v>289</v>
      </c>
      <c r="G108" s="33"/>
      <c r="H108" s="33" t="s">
        <v>42</v>
      </c>
      <c r="I108" s="33" t="s">
        <v>55</v>
      </c>
      <c r="J108" s="33" t="s">
        <v>56</v>
      </c>
      <c r="K108" s="33"/>
      <c r="L108" s="33" t="s">
        <v>56</v>
      </c>
      <c r="M108" s="33" t="s">
        <v>56</v>
      </c>
      <c r="N108" s="34">
        <v>1002</v>
      </c>
      <c r="O108" s="34">
        <v>413</v>
      </c>
      <c r="P108" s="34">
        <v>505.06901708195954</v>
      </c>
      <c r="Q108" s="34">
        <v>496.9309829180404</v>
      </c>
      <c r="R108" s="34">
        <v>81.362399999999994</v>
      </c>
      <c r="S108" s="34">
        <v>79.959599999999995</v>
      </c>
      <c r="T108" s="34">
        <v>212.82480000000001</v>
      </c>
      <c r="U108" s="34">
        <v>195.39000000000001</v>
      </c>
      <c r="V108" s="34">
        <v>210.42</v>
      </c>
      <c r="W108" s="34">
        <v>153.30599999999998</v>
      </c>
      <c r="X108" s="34">
        <v>46.192199999999993</v>
      </c>
      <c r="Y108" s="34">
        <v>22.544999999999998</v>
      </c>
      <c r="Z108" s="34"/>
      <c r="AA108" s="34"/>
      <c r="AB108" s="34"/>
      <c r="AC108" s="34"/>
    </row>
    <row r="109" spans="1:29" x14ac:dyDescent="0.25">
      <c r="A109" s="33" t="s">
        <v>284</v>
      </c>
      <c r="B109" s="33" t="s">
        <v>285</v>
      </c>
      <c r="C109" s="33" t="s">
        <v>286</v>
      </c>
      <c r="D109" s="33" t="s">
        <v>287</v>
      </c>
      <c r="E109" s="33" t="s">
        <v>290</v>
      </c>
      <c r="F109" s="33" t="s">
        <v>291</v>
      </c>
      <c r="G109" s="33"/>
      <c r="H109" s="33" t="s">
        <v>42</v>
      </c>
      <c r="I109" s="33" t="s">
        <v>55</v>
      </c>
      <c r="J109" s="33" t="s">
        <v>56</v>
      </c>
      <c r="K109" s="33"/>
      <c r="L109" s="33" t="s">
        <v>56</v>
      </c>
      <c r="M109" s="33" t="s">
        <v>56</v>
      </c>
      <c r="N109" s="34">
        <v>984</v>
      </c>
      <c r="O109" s="34">
        <v>193</v>
      </c>
      <c r="P109" s="34">
        <v>495.99592096671472</v>
      </c>
      <c r="Q109" s="34">
        <v>488.00407903328522</v>
      </c>
      <c r="R109" s="34">
        <v>79.90079999999999</v>
      </c>
      <c r="S109" s="34">
        <v>78.523200000000003</v>
      </c>
      <c r="T109" s="34">
        <v>209.0016</v>
      </c>
      <c r="U109" s="34">
        <v>191.88</v>
      </c>
      <c r="V109" s="34">
        <v>206.64</v>
      </c>
      <c r="W109" s="34">
        <v>150.55199999999999</v>
      </c>
      <c r="X109" s="34">
        <v>45.362399999999994</v>
      </c>
      <c r="Y109" s="34">
        <v>22.14</v>
      </c>
      <c r="Z109" s="34"/>
      <c r="AA109" s="34"/>
      <c r="AB109" s="34"/>
      <c r="AC109" s="34"/>
    </row>
    <row r="110" spans="1:29" x14ac:dyDescent="0.25">
      <c r="A110" s="33" t="s">
        <v>284</v>
      </c>
      <c r="B110" s="33" t="s">
        <v>285</v>
      </c>
      <c r="C110" s="33" t="s">
        <v>286</v>
      </c>
      <c r="D110" s="33" t="s">
        <v>287</v>
      </c>
      <c r="E110" s="33" t="s">
        <v>292</v>
      </c>
      <c r="F110" s="33" t="s">
        <v>293</v>
      </c>
      <c r="G110" s="33"/>
      <c r="H110" s="33" t="s">
        <v>42</v>
      </c>
      <c r="I110" s="33" t="s">
        <v>55</v>
      </c>
      <c r="J110" s="33" t="s">
        <v>56</v>
      </c>
      <c r="K110" s="33"/>
      <c r="L110" s="33" t="s">
        <v>56</v>
      </c>
      <c r="M110" s="33" t="s">
        <v>56</v>
      </c>
      <c r="N110" s="34">
        <v>103</v>
      </c>
      <c r="O110" s="34">
        <v>49</v>
      </c>
      <c r="P110" s="34">
        <v>51.918272215011804</v>
      </c>
      <c r="Q110" s="34">
        <v>51.081727784988189</v>
      </c>
      <c r="R110" s="34">
        <v>8.3635999999999999</v>
      </c>
      <c r="S110" s="34">
        <v>8.2194000000000003</v>
      </c>
      <c r="T110" s="34">
        <v>21.877200000000002</v>
      </c>
      <c r="U110" s="34">
        <v>20.085000000000001</v>
      </c>
      <c r="V110" s="34">
        <v>21.63</v>
      </c>
      <c r="W110" s="34">
        <v>15.759</v>
      </c>
      <c r="X110" s="34">
        <v>4.7482999999999995</v>
      </c>
      <c r="Y110" s="34">
        <v>2.3174999999999999</v>
      </c>
      <c r="Z110" s="34"/>
      <c r="AA110" s="34"/>
      <c r="AB110" s="34"/>
      <c r="AC110" s="34"/>
    </row>
    <row r="111" spans="1:29" x14ac:dyDescent="0.25">
      <c r="A111" s="33" t="s">
        <v>284</v>
      </c>
      <c r="B111" s="33" t="s">
        <v>285</v>
      </c>
      <c r="C111" s="33" t="s">
        <v>294</v>
      </c>
      <c r="D111" s="33" t="s">
        <v>295</v>
      </c>
      <c r="E111" s="33" t="s">
        <v>296</v>
      </c>
      <c r="F111" s="33" t="s">
        <v>297</v>
      </c>
      <c r="G111" s="33"/>
      <c r="H111" s="33" t="s">
        <v>42</v>
      </c>
      <c r="I111" s="33" t="s">
        <v>55</v>
      </c>
      <c r="J111" s="33" t="s">
        <v>56</v>
      </c>
      <c r="K111" s="33"/>
      <c r="L111" s="33" t="s">
        <v>56</v>
      </c>
      <c r="M111" s="33" t="s">
        <v>56</v>
      </c>
      <c r="N111" s="34">
        <v>192</v>
      </c>
      <c r="O111" s="34">
        <v>37</v>
      </c>
      <c r="P111" s="34">
        <v>96.779691895944339</v>
      </c>
      <c r="Q111" s="34">
        <v>95.220308104055647</v>
      </c>
      <c r="R111" s="34">
        <v>14.553600000000001</v>
      </c>
      <c r="S111" s="34">
        <v>16.108800000000002</v>
      </c>
      <c r="T111" s="34">
        <v>34.751999999999995</v>
      </c>
      <c r="U111" s="34">
        <v>33.215999999999994</v>
      </c>
      <c r="V111" s="34">
        <v>35.328000000000003</v>
      </c>
      <c r="W111" s="34">
        <v>35.328000000000003</v>
      </c>
      <c r="X111" s="34">
        <v>9.4271999999999991</v>
      </c>
      <c r="Y111" s="34">
        <v>13.2864</v>
      </c>
      <c r="Z111" s="34"/>
      <c r="AA111" s="34"/>
      <c r="AB111" s="34"/>
      <c r="AC111" s="34"/>
    </row>
    <row r="112" spans="1:29" x14ac:dyDescent="0.25">
      <c r="A112" s="33" t="s">
        <v>284</v>
      </c>
      <c r="B112" s="33" t="s">
        <v>285</v>
      </c>
      <c r="C112" s="33" t="s">
        <v>298</v>
      </c>
      <c r="D112" s="33" t="s">
        <v>299</v>
      </c>
      <c r="E112" s="33" t="s">
        <v>300</v>
      </c>
      <c r="F112" s="33" t="s">
        <v>301</v>
      </c>
      <c r="G112" s="33"/>
      <c r="H112" s="33" t="s">
        <v>42</v>
      </c>
      <c r="I112" s="33" t="s">
        <v>55</v>
      </c>
      <c r="J112" s="33" t="s">
        <v>56</v>
      </c>
      <c r="K112" s="33"/>
      <c r="L112" s="33" t="s">
        <v>56</v>
      </c>
      <c r="M112" s="33" t="s">
        <v>56</v>
      </c>
      <c r="N112" s="34">
        <v>675</v>
      </c>
      <c r="O112" s="34">
        <v>135</v>
      </c>
      <c r="P112" s="34">
        <v>340.2411043216793</v>
      </c>
      <c r="Q112" s="34">
        <v>334.75889567832064</v>
      </c>
      <c r="R112" s="34">
        <v>47.047499999999999</v>
      </c>
      <c r="S112" s="34">
        <v>55.6875</v>
      </c>
      <c r="T112" s="34">
        <v>124.875</v>
      </c>
      <c r="U112" s="34">
        <v>133.98750000000001</v>
      </c>
      <c r="V112" s="34">
        <v>141.07500000000002</v>
      </c>
      <c r="W112" s="34">
        <v>124.875</v>
      </c>
      <c r="X112" s="34">
        <v>34.695</v>
      </c>
      <c r="Y112" s="34">
        <v>12.7575</v>
      </c>
      <c r="Z112" s="34"/>
      <c r="AA112" s="34"/>
      <c r="AB112" s="34"/>
      <c r="AC112" s="34"/>
    </row>
    <row r="113" spans="1:29" x14ac:dyDescent="0.25">
      <c r="A113" s="33" t="s">
        <v>284</v>
      </c>
      <c r="B113" s="33" t="s">
        <v>285</v>
      </c>
      <c r="C113" s="33" t="s">
        <v>302</v>
      </c>
      <c r="D113" s="33" t="s">
        <v>303</v>
      </c>
      <c r="E113" s="33" t="s">
        <v>304</v>
      </c>
      <c r="F113" s="33" t="s">
        <v>305</v>
      </c>
      <c r="G113" s="33"/>
      <c r="H113" s="33" t="s">
        <v>42</v>
      </c>
      <c r="I113" s="33" t="s">
        <v>55</v>
      </c>
      <c r="J113" s="33" t="s">
        <v>56</v>
      </c>
      <c r="K113" s="33"/>
      <c r="L113" s="33" t="s">
        <v>56</v>
      </c>
      <c r="M113" s="33" t="s">
        <v>56</v>
      </c>
      <c r="N113" s="34">
        <v>388</v>
      </c>
      <c r="O113" s="34">
        <v>76</v>
      </c>
      <c r="P113" s="34">
        <v>195.57562737305417</v>
      </c>
      <c r="Q113" s="34">
        <v>192.4243726269458</v>
      </c>
      <c r="R113" s="34">
        <v>32.591999999999999</v>
      </c>
      <c r="S113" s="34">
        <v>23.085999999999999</v>
      </c>
      <c r="T113" s="34">
        <v>78.763999999999996</v>
      </c>
      <c r="U113" s="34">
        <v>84.971999999999994</v>
      </c>
      <c r="V113" s="34">
        <v>67.123999999999995</v>
      </c>
      <c r="W113" s="34">
        <v>74.0304</v>
      </c>
      <c r="X113" s="34">
        <v>11.989199999999999</v>
      </c>
      <c r="Y113" s="34">
        <v>15.442400000000001</v>
      </c>
      <c r="Z113" s="34"/>
      <c r="AA113" s="34"/>
      <c r="AB113" s="34"/>
      <c r="AC113" s="34"/>
    </row>
    <row r="114" spans="1:29" x14ac:dyDescent="0.25">
      <c r="A114" s="33" t="s">
        <v>284</v>
      </c>
      <c r="B114" s="33" t="s">
        <v>285</v>
      </c>
      <c r="C114" s="33" t="s">
        <v>302</v>
      </c>
      <c r="D114" s="33" t="s">
        <v>303</v>
      </c>
      <c r="E114" s="33" t="s">
        <v>304</v>
      </c>
      <c r="F114" s="33" t="s">
        <v>306</v>
      </c>
      <c r="G114" s="33"/>
      <c r="H114" s="33" t="s">
        <v>42</v>
      </c>
      <c r="I114" s="33" t="s">
        <v>55</v>
      </c>
      <c r="J114" s="33" t="s">
        <v>56</v>
      </c>
      <c r="K114" s="33"/>
      <c r="L114" s="33" t="s">
        <v>56</v>
      </c>
      <c r="M114" s="33" t="s">
        <v>56</v>
      </c>
      <c r="N114" s="34">
        <v>1221</v>
      </c>
      <c r="O114" s="34">
        <v>218</v>
      </c>
      <c r="P114" s="34">
        <v>615.45835315077102</v>
      </c>
      <c r="Q114" s="34">
        <v>605.54164684922887</v>
      </c>
      <c r="R114" s="34">
        <v>102.56400000000001</v>
      </c>
      <c r="S114" s="34">
        <v>72.649500000000003</v>
      </c>
      <c r="T114" s="34">
        <v>247.86299999999997</v>
      </c>
      <c r="U114" s="34">
        <v>267.399</v>
      </c>
      <c r="V114" s="34">
        <v>211.23299999999998</v>
      </c>
      <c r="W114" s="34">
        <v>232.96680000000001</v>
      </c>
      <c r="X114" s="34">
        <v>37.728899999999996</v>
      </c>
      <c r="Y114" s="34">
        <v>48.595800000000004</v>
      </c>
      <c r="Z114" s="34"/>
      <c r="AA114" s="34"/>
      <c r="AB114" s="34"/>
      <c r="AC114" s="34"/>
    </row>
    <row r="115" spans="1:29" x14ac:dyDescent="0.25">
      <c r="A115" s="33" t="s">
        <v>284</v>
      </c>
      <c r="B115" s="33" t="s">
        <v>285</v>
      </c>
      <c r="C115" s="33" t="s">
        <v>307</v>
      </c>
      <c r="D115" s="33" t="s">
        <v>308</v>
      </c>
      <c r="E115" s="33" t="s">
        <v>309</v>
      </c>
      <c r="F115" s="33" t="s">
        <v>310</v>
      </c>
      <c r="G115" s="33" t="s">
        <v>311</v>
      </c>
      <c r="H115" s="33" t="s">
        <v>42</v>
      </c>
      <c r="I115" s="33" t="s">
        <v>43</v>
      </c>
      <c r="J115" s="33" t="s">
        <v>92</v>
      </c>
      <c r="K115" s="33"/>
      <c r="L115" s="33" t="s">
        <v>86</v>
      </c>
      <c r="M115" s="33" t="s">
        <v>46</v>
      </c>
      <c r="N115" s="34">
        <v>5795</v>
      </c>
      <c r="O115" s="34">
        <v>1159</v>
      </c>
      <c r="P115" s="34">
        <v>2028</v>
      </c>
      <c r="Q115" s="34">
        <v>3767</v>
      </c>
      <c r="R115" s="34">
        <v>504.74449999999996</v>
      </c>
      <c r="S115" s="34">
        <v>631.65499999999997</v>
      </c>
      <c r="T115" s="34">
        <v>1145.6714999999999</v>
      </c>
      <c r="U115" s="34">
        <v>1141.615</v>
      </c>
      <c r="V115" s="34">
        <v>973.56</v>
      </c>
      <c r="W115" s="34">
        <v>1130.0250000000001</v>
      </c>
      <c r="X115" s="34">
        <v>125.17199999999998</v>
      </c>
      <c r="Y115" s="34">
        <v>142.55699999999999</v>
      </c>
      <c r="Z115" s="34"/>
      <c r="AA115" s="34"/>
      <c r="AB115" s="34"/>
      <c r="AC115" s="34"/>
    </row>
    <row r="116" spans="1:29" x14ac:dyDescent="0.25">
      <c r="A116" s="33" t="s">
        <v>284</v>
      </c>
      <c r="B116" s="33" t="s">
        <v>285</v>
      </c>
      <c r="C116" s="33" t="s">
        <v>307</v>
      </c>
      <c r="D116" s="33" t="s">
        <v>308</v>
      </c>
      <c r="E116" s="33" t="s">
        <v>312</v>
      </c>
      <c r="F116" s="33" t="s">
        <v>312</v>
      </c>
      <c r="G116" s="33" t="s">
        <v>313</v>
      </c>
      <c r="H116" s="33" t="s">
        <v>42</v>
      </c>
      <c r="I116" s="33" t="s">
        <v>43</v>
      </c>
      <c r="J116" s="33" t="s">
        <v>92</v>
      </c>
      <c r="K116" s="33"/>
      <c r="L116" s="33" t="s">
        <v>86</v>
      </c>
      <c r="M116" s="33" t="s">
        <v>46</v>
      </c>
      <c r="N116" s="34">
        <v>3585</v>
      </c>
      <c r="O116" s="34">
        <v>717</v>
      </c>
      <c r="P116" s="34">
        <v>1255</v>
      </c>
      <c r="Q116" s="34">
        <v>2330</v>
      </c>
      <c r="R116" s="34">
        <v>312.25349999999997</v>
      </c>
      <c r="S116" s="34">
        <v>390.76499999999999</v>
      </c>
      <c r="T116" s="34">
        <v>708.75450000000001</v>
      </c>
      <c r="U116" s="34">
        <v>706.245</v>
      </c>
      <c r="V116" s="34">
        <v>602.28</v>
      </c>
      <c r="W116" s="34">
        <v>699.07500000000005</v>
      </c>
      <c r="X116" s="34">
        <v>77.435999999999993</v>
      </c>
      <c r="Y116" s="34">
        <v>88.191000000000003</v>
      </c>
      <c r="Z116" s="34">
        <v>68</v>
      </c>
      <c r="AA116" s="34">
        <v>24</v>
      </c>
      <c r="AB116" s="34"/>
      <c r="AC116" s="34"/>
    </row>
    <row r="117" spans="1:29" x14ac:dyDescent="0.25">
      <c r="A117" s="33" t="s">
        <v>284</v>
      </c>
      <c r="B117" s="33" t="s">
        <v>285</v>
      </c>
      <c r="C117" s="33" t="s">
        <v>307</v>
      </c>
      <c r="D117" s="33" t="s">
        <v>308</v>
      </c>
      <c r="E117" s="33" t="s">
        <v>309</v>
      </c>
      <c r="F117" s="33" t="s">
        <v>314</v>
      </c>
      <c r="G117" s="33"/>
      <c r="H117" s="33" t="s">
        <v>42</v>
      </c>
      <c r="I117" s="33" t="s">
        <v>55</v>
      </c>
      <c r="J117" s="33" t="s">
        <v>56</v>
      </c>
      <c r="K117" s="33"/>
      <c r="L117" s="33" t="s">
        <v>56</v>
      </c>
      <c r="M117" s="33" t="s">
        <v>56</v>
      </c>
      <c r="N117" s="34">
        <v>1768</v>
      </c>
      <c r="O117" s="34">
        <v>340</v>
      </c>
      <c r="P117" s="34">
        <v>891.17966287515412</v>
      </c>
      <c r="Q117" s="34">
        <v>876.82033712484576</v>
      </c>
      <c r="R117" s="34">
        <v>153.99279999999999</v>
      </c>
      <c r="S117" s="34">
        <v>192.71199999999999</v>
      </c>
      <c r="T117" s="34">
        <v>349.53359999999998</v>
      </c>
      <c r="U117" s="34">
        <v>348.29599999999999</v>
      </c>
      <c r="V117" s="34">
        <v>297.02399999999994</v>
      </c>
      <c r="W117" s="34">
        <v>344.76</v>
      </c>
      <c r="X117" s="34">
        <v>38.188799999999993</v>
      </c>
      <c r="Y117" s="34">
        <v>43.492800000000003</v>
      </c>
      <c r="Z117" s="34"/>
      <c r="AA117" s="34"/>
      <c r="AB117" s="34"/>
      <c r="AC117" s="34"/>
    </row>
    <row r="118" spans="1:29" x14ac:dyDescent="0.25">
      <c r="A118" s="33" t="s">
        <v>284</v>
      </c>
      <c r="B118" s="33" t="s">
        <v>285</v>
      </c>
      <c r="C118" s="33" t="s">
        <v>307</v>
      </c>
      <c r="D118" s="33" t="s">
        <v>308</v>
      </c>
      <c r="E118" s="33" t="s">
        <v>315</v>
      </c>
      <c r="F118" s="33" t="s">
        <v>316</v>
      </c>
      <c r="G118" s="33" t="s">
        <v>317</v>
      </c>
      <c r="H118" s="33" t="s">
        <v>42</v>
      </c>
      <c r="I118" s="33" t="s">
        <v>43</v>
      </c>
      <c r="J118" s="33" t="s">
        <v>92</v>
      </c>
      <c r="K118" s="33"/>
      <c r="L118" s="33" t="s">
        <v>86</v>
      </c>
      <c r="M118" s="33" t="s">
        <v>46</v>
      </c>
      <c r="N118" s="34">
        <v>9000</v>
      </c>
      <c r="O118" s="34">
        <v>1800</v>
      </c>
      <c r="P118" s="34">
        <v>3150</v>
      </c>
      <c r="Q118" s="34">
        <v>5850</v>
      </c>
      <c r="R118" s="34">
        <v>783.9</v>
      </c>
      <c r="S118" s="34">
        <v>981</v>
      </c>
      <c r="T118" s="34">
        <v>1779.3</v>
      </c>
      <c r="U118" s="34">
        <v>1773</v>
      </c>
      <c r="V118" s="34">
        <v>1511.9999999999998</v>
      </c>
      <c r="W118" s="34">
        <v>1755</v>
      </c>
      <c r="X118" s="34">
        <v>194.39999999999998</v>
      </c>
      <c r="Y118" s="34">
        <v>221.4</v>
      </c>
      <c r="Z118" s="34">
        <v>87</v>
      </c>
      <c r="AA118" s="34">
        <v>29</v>
      </c>
      <c r="AB118" s="34"/>
      <c r="AC118" s="34"/>
    </row>
    <row r="119" spans="1:29" x14ac:dyDescent="0.25">
      <c r="A119" s="33" t="s">
        <v>284</v>
      </c>
      <c r="B119" s="33" t="s">
        <v>285</v>
      </c>
      <c r="C119" s="33" t="s">
        <v>307</v>
      </c>
      <c r="D119" s="33" t="s">
        <v>308</v>
      </c>
      <c r="E119" s="33" t="s">
        <v>312</v>
      </c>
      <c r="F119" s="33" t="s">
        <v>318</v>
      </c>
      <c r="G119" s="33"/>
      <c r="H119" s="33" t="s">
        <v>42</v>
      </c>
      <c r="I119" s="33" t="s">
        <v>43</v>
      </c>
      <c r="J119" s="33" t="s">
        <v>92</v>
      </c>
      <c r="K119" s="33"/>
      <c r="L119" s="33" t="s">
        <v>86</v>
      </c>
      <c r="M119" s="33" t="s">
        <v>46</v>
      </c>
      <c r="N119" s="34">
        <v>5415</v>
      </c>
      <c r="O119" s="34">
        <v>1083</v>
      </c>
      <c r="P119" s="34">
        <v>1895</v>
      </c>
      <c r="Q119" s="34">
        <v>3520</v>
      </c>
      <c r="R119" s="34">
        <v>471.6465</v>
      </c>
      <c r="S119" s="34">
        <v>590.23500000000001</v>
      </c>
      <c r="T119" s="34">
        <v>1070.5454999999999</v>
      </c>
      <c r="U119" s="34">
        <v>1066.7550000000001</v>
      </c>
      <c r="V119" s="34">
        <v>909.71999999999991</v>
      </c>
      <c r="W119" s="34">
        <v>1055.925</v>
      </c>
      <c r="X119" s="34">
        <v>116.96399999999998</v>
      </c>
      <c r="Y119" s="34">
        <v>133.209</v>
      </c>
      <c r="Z119" s="34">
        <v>91</v>
      </c>
      <c r="AA119" s="34">
        <v>27</v>
      </c>
      <c r="AB119" s="34"/>
      <c r="AC119" s="34"/>
    </row>
    <row r="120" spans="1:29" x14ac:dyDescent="0.25">
      <c r="A120" s="33" t="s">
        <v>284</v>
      </c>
      <c r="B120" s="33" t="s">
        <v>285</v>
      </c>
      <c r="C120" s="33" t="s">
        <v>307</v>
      </c>
      <c r="D120" s="33" t="s">
        <v>308</v>
      </c>
      <c r="E120" s="33" t="s">
        <v>319</v>
      </c>
      <c r="F120" s="33" t="s">
        <v>320</v>
      </c>
      <c r="G120" s="33"/>
      <c r="H120" s="33" t="s">
        <v>42</v>
      </c>
      <c r="I120" s="33" t="s">
        <v>55</v>
      </c>
      <c r="J120" s="33" t="s">
        <v>56</v>
      </c>
      <c r="K120" s="33"/>
      <c r="L120" s="33" t="s">
        <v>56</v>
      </c>
      <c r="M120" s="33" t="s">
        <v>56</v>
      </c>
      <c r="N120" s="34">
        <v>3798</v>
      </c>
      <c r="O120" s="34">
        <v>870</v>
      </c>
      <c r="P120" s="34">
        <v>1914.423280316649</v>
      </c>
      <c r="Q120" s="34">
        <v>1883.5767196833508</v>
      </c>
      <c r="R120" s="34">
        <v>330.80579999999998</v>
      </c>
      <c r="S120" s="34">
        <v>413.98199999999997</v>
      </c>
      <c r="T120" s="34">
        <v>750.8646</v>
      </c>
      <c r="U120" s="34">
        <v>748.20600000000002</v>
      </c>
      <c r="V120" s="34">
        <v>638.06399999999996</v>
      </c>
      <c r="W120" s="34">
        <v>740.61</v>
      </c>
      <c r="X120" s="34">
        <v>82.036799999999985</v>
      </c>
      <c r="Y120" s="34">
        <v>93.430800000000005</v>
      </c>
      <c r="Z120" s="34"/>
      <c r="AA120" s="34"/>
      <c r="AB120" s="34"/>
      <c r="AC120" s="34"/>
    </row>
    <row r="121" spans="1:29" x14ac:dyDescent="0.25">
      <c r="A121" s="33" t="s">
        <v>284</v>
      </c>
      <c r="B121" s="33" t="s">
        <v>285</v>
      </c>
      <c r="C121" s="33" t="s">
        <v>307</v>
      </c>
      <c r="D121" s="33" t="s">
        <v>308</v>
      </c>
      <c r="E121" s="33" t="s">
        <v>309</v>
      </c>
      <c r="F121" s="33" t="s">
        <v>321</v>
      </c>
      <c r="G121" s="33" t="s">
        <v>322</v>
      </c>
      <c r="H121" s="33" t="s">
        <v>42</v>
      </c>
      <c r="I121" s="33" t="s">
        <v>43</v>
      </c>
      <c r="J121" s="33" t="s">
        <v>92</v>
      </c>
      <c r="K121" s="33"/>
      <c r="L121" s="33" t="s">
        <v>86</v>
      </c>
      <c r="M121" s="33" t="s">
        <v>46</v>
      </c>
      <c r="N121" s="34">
        <v>15095</v>
      </c>
      <c r="O121" s="34">
        <v>3019</v>
      </c>
      <c r="P121" s="34">
        <v>5283</v>
      </c>
      <c r="Q121" s="34">
        <v>9812</v>
      </c>
      <c r="R121" s="34">
        <v>1314.7745</v>
      </c>
      <c r="S121" s="34">
        <v>1645.355</v>
      </c>
      <c r="T121" s="34">
        <v>2984.2814999999996</v>
      </c>
      <c r="U121" s="34">
        <v>2973.7150000000001</v>
      </c>
      <c r="V121" s="34">
        <v>2535.9599999999996</v>
      </c>
      <c r="W121" s="34">
        <v>2943.5250000000001</v>
      </c>
      <c r="X121" s="34">
        <v>326.05199999999996</v>
      </c>
      <c r="Y121" s="34">
        <v>371.33699999999999</v>
      </c>
      <c r="Z121" s="34">
        <v>58</v>
      </c>
      <c r="AA121" s="34">
        <v>18</v>
      </c>
      <c r="AB121" s="34"/>
      <c r="AC121" s="34"/>
    </row>
    <row r="122" spans="1:29" x14ac:dyDescent="0.25">
      <c r="A122" s="33" t="s">
        <v>284</v>
      </c>
      <c r="B122" s="33" t="s">
        <v>285</v>
      </c>
      <c r="C122" s="33" t="s">
        <v>307</v>
      </c>
      <c r="D122" s="33" t="s">
        <v>308</v>
      </c>
      <c r="E122" s="33" t="s">
        <v>315</v>
      </c>
      <c r="F122" s="33" t="s">
        <v>323</v>
      </c>
      <c r="G122" s="33" t="s">
        <v>324</v>
      </c>
      <c r="H122" s="33" t="s">
        <v>42</v>
      </c>
      <c r="I122" s="33" t="s">
        <v>43</v>
      </c>
      <c r="J122" s="33" t="s">
        <v>92</v>
      </c>
      <c r="K122" s="33"/>
      <c r="L122" s="33" t="s">
        <v>86</v>
      </c>
      <c r="M122" s="33" t="s">
        <v>46</v>
      </c>
      <c r="N122" s="34">
        <v>26660</v>
      </c>
      <c r="O122" s="34">
        <v>5332</v>
      </c>
      <c r="P122" s="34">
        <v>17329</v>
      </c>
      <c r="Q122" s="34">
        <v>9331</v>
      </c>
      <c r="R122" s="34">
        <v>2322.0859999999998</v>
      </c>
      <c r="S122" s="34">
        <v>2905.94</v>
      </c>
      <c r="T122" s="34">
        <v>5270.6819999999998</v>
      </c>
      <c r="U122" s="34">
        <v>5252.02</v>
      </c>
      <c r="V122" s="34">
        <v>4478.8799999999992</v>
      </c>
      <c r="W122" s="34">
        <v>5198.7</v>
      </c>
      <c r="X122" s="34">
        <v>575.85599999999999</v>
      </c>
      <c r="Y122" s="34">
        <v>655.83600000000001</v>
      </c>
      <c r="Z122" s="34">
        <v>63</v>
      </c>
      <c r="AA122" s="34">
        <v>21</v>
      </c>
      <c r="AB122" s="34"/>
      <c r="AC122" s="34"/>
    </row>
    <row r="123" spans="1:29" x14ac:dyDescent="0.25">
      <c r="A123" s="33" t="s">
        <v>284</v>
      </c>
      <c r="B123" s="33" t="s">
        <v>285</v>
      </c>
      <c r="C123" s="33" t="s">
        <v>307</v>
      </c>
      <c r="D123" s="33" t="s">
        <v>308</v>
      </c>
      <c r="E123" s="33" t="s">
        <v>312</v>
      </c>
      <c r="F123" s="33" t="s">
        <v>325</v>
      </c>
      <c r="G123" s="33"/>
      <c r="H123" s="33" t="s">
        <v>42</v>
      </c>
      <c r="I123" s="33" t="s">
        <v>55</v>
      </c>
      <c r="J123" s="33" t="s">
        <v>56</v>
      </c>
      <c r="K123" s="33"/>
      <c r="L123" s="33" t="s">
        <v>56</v>
      </c>
      <c r="M123" s="33" t="s">
        <v>56</v>
      </c>
      <c r="N123" s="34">
        <v>2831</v>
      </c>
      <c r="O123" s="34">
        <v>555</v>
      </c>
      <c r="P123" s="34">
        <v>1426.9963945698876</v>
      </c>
      <c r="Q123" s="34">
        <v>1404.0036054301122</v>
      </c>
      <c r="R123" s="34">
        <v>246.58009999999999</v>
      </c>
      <c r="S123" s="34">
        <v>308.57900000000001</v>
      </c>
      <c r="T123" s="34">
        <v>559.68869999999993</v>
      </c>
      <c r="U123" s="34">
        <v>557.70699999999999</v>
      </c>
      <c r="V123" s="34">
        <v>475.60799999999995</v>
      </c>
      <c r="W123" s="34">
        <v>552.04500000000007</v>
      </c>
      <c r="X123" s="34">
        <v>61.149599999999992</v>
      </c>
      <c r="Y123" s="34">
        <v>69.642600000000002</v>
      </c>
      <c r="Z123" s="34"/>
      <c r="AA123" s="34"/>
      <c r="AB123" s="34"/>
      <c r="AC123" s="34"/>
    </row>
    <row r="124" spans="1:29" x14ac:dyDescent="0.25">
      <c r="A124" s="33" t="s">
        <v>284</v>
      </c>
      <c r="B124" s="33" t="s">
        <v>285</v>
      </c>
      <c r="C124" s="33" t="s">
        <v>307</v>
      </c>
      <c r="D124" s="33" t="s">
        <v>308</v>
      </c>
      <c r="E124" s="33" t="s">
        <v>315</v>
      </c>
      <c r="F124" s="33" t="s">
        <v>315</v>
      </c>
      <c r="G124" s="33"/>
      <c r="H124" s="33" t="s">
        <v>42</v>
      </c>
      <c r="I124" s="33" t="s">
        <v>55</v>
      </c>
      <c r="J124" s="33" t="s">
        <v>56</v>
      </c>
      <c r="K124" s="33"/>
      <c r="L124" s="33" t="s">
        <v>56</v>
      </c>
      <c r="M124" s="33" t="s">
        <v>56</v>
      </c>
      <c r="N124" s="34">
        <v>196</v>
      </c>
      <c r="O124" s="34">
        <v>35</v>
      </c>
      <c r="P124" s="34">
        <v>98.79593547710985</v>
      </c>
      <c r="Q124" s="34">
        <v>97.20406452289015</v>
      </c>
      <c r="R124" s="34">
        <v>17.0716</v>
      </c>
      <c r="S124" s="34">
        <v>21.364000000000001</v>
      </c>
      <c r="T124" s="34">
        <v>38.749199999999995</v>
      </c>
      <c r="U124" s="34">
        <v>38.612000000000002</v>
      </c>
      <c r="V124" s="34">
        <v>32.927999999999997</v>
      </c>
      <c r="W124" s="34">
        <v>38.22</v>
      </c>
      <c r="X124" s="34">
        <v>4.2335999999999991</v>
      </c>
      <c r="Y124" s="34">
        <v>4.8216000000000001</v>
      </c>
      <c r="Z124" s="34"/>
      <c r="AA124" s="34"/>
      <c r="AB124" s="34"/>
      <c r="AC124" s="34"/>
    </row>
    <row r="125" spans="1:29" x14ac:dyDescent="0.25">
      <c r="A125" s="33" t="s">
        <v>284</v>
      </c>
      <c r="B125" s="33" t="s">
        <v>285</v>
      </c>
      <c r="C125" s="33" t="s">
        <v>307</v>
      </c>
      <c r="D125" s="33" t="s">
        <v>308</v>
      </c>
      <c r="E125" s="33" t="s">
        <v>326</v>
      </c>
      <c r="F125" s="33" t="s">
        <v>327</v>
      </c>
      <c r="G125" s="33"/>
      <c r="H125" s="33" t="s">
        <v>42</v>
      </c>
      <c r="I125" s="33" t="s">
        <v>55</v>
      </c>
      <c r="J125" s="33" t="s">
        <v>56</v>
      </c>
      <c r="K125" s="33"/>
      <c r="L125" s="33" t="s">
        <v>56</v>
      </c>
      <c r="M125" s="33" t="s">
        <v>56</v>
      </c>
      <c r="N125" s="34">
        <v>1347</v>
      </c>
      <c r="O125" s="34">
        <v>719</v>
      </c>
      <c r="P125" s="34">
        <v>678.97002595748449</v>
      </c>
      <c r="Q125" s="34">
        <v>668.02997404251539</v>
      </c>
      <c r="R125" s="34">
        <v>117.3237</v>
      </c>
      <c r="S125" s="34">
        <v>146.82300000000001</v>
      </c>
      <c r="T125" s="34">
        <v>266.30189999999999</v>
      </c>
      <c r="U125" s="34">
        <v>265.35900000000004</v>
      </c>
      <c r="V125" s="34">
        <v>226.29599999999996</v>
      </c>
      <c r="W125" s="34">
        <v>262.66500000000002</v>
      </c>
      <c r="X125" s="34">
        <v>29.095199999999998</v>
      </c>
      <c r="Y125" s="34">
        <v>33.136200000000002</v>
      </c>
      <c r="Z125" s="34"/>
      <c r="AA125" s="34"/>
      <c r="AB125" s="34"/>
      <c r="AC125" s="34"/>
    </row>
    <row r="126" spans="1:29" x14ac:dyDescent="0.25">
      <c r="A126" s="33" t="s">
        <v>328</v>
      </c>
      <c r="B126" s="33" t="s">
        <v>329</v>
      </c>
      <c r="C126" s="33" t="s">
        <v>330</v>
      </c>
      <c r="D126" s="33" t="s">
        <v>331</v>
      </c>
      <c r="E126" s="33" t="s">
        <v>332</v>
      </c>
      <c r="F126" s="33" t="s">
        <v>333</v>
      </c>
      <c r="G126" s="33"/>
      <c r="H126" s="33" t="s">
        <v>42</v>
      </c>
      <c r="I126" s="33" t="s">
        <v>55</v>
      </c>
      <c r="J126" s="33" t="s">
        <v>56</v>
      </c>
      <c r="K126" s="33"/>
      <c r="L126" s="33" t="s">
        <v>56</v>
      </c>
      <c r="M126" s="33" t="s">
        <v>56</v>
      </c>
      <c r="N126" s="34">
        <v>317</v>
      </c>
      <c r="O126" s="34">
        <v>52</v>
      </c>
      <c r="P126" s="34">
        <v>159.78730380736644</v>
      </c>
      <c r="Q126" s="34">
        <v>157.21269619263356</v>
      </c>
      <c r="R126" s="34">
        <v>30.273500000000002</v>
      </c>
      <c r="S126" s="34">
        <v>25.2332</v>
      </c>
      <c r="T126" s="34">
        <v>64.19250000000001</v>
      </c>
      <c r="U126" s="34">
        <v>58.327999999999996</v>
      </c>
      <c r="V126" s="34">
        <v>61.498000000000005</v>
      </c>
      <c r="W126" s="34">
        <v>61.181000000000004</v>
      </c>
      <c r="X126" s="34">
        <v>5.8011000000000008</v>
      </c>
      <c r="Y126" s="34">
        <v>10.651199999999999</v>
      </c>
      <c r="Z126" s="34"/>
      <c r="AA126" s="34"/>
      <c r="AB126" s="34"/>
      <c r="AC126" s="34"/>
    </row>
    <row r="127" spans="1:29" x14ac:dyDescent="0.25">
      <c r="A127" s="33" t="s">
        <v>328</v>
      </c>
      <c r="B127" s="33" t="s">
        <v>329</v>
      </c>
      <c r="C127" s="33" t="s">
        <v>334</v>
      </c>
      <c r="D127" s="33" t="s">
        <v>335</v>
      </c>
      <c r="E127" s="33" t="s">
        <v>336</v>
      </c>
      <c r="F127" s="33" t="s">
        <v>337</v>
      </c>
      <c r="G127" s="33"/>
      <c r="H127" s="33" t="s">
        <v>42</v>
      </c>
      <c r="I127" s="33" t="s">
        <v>55</v>
      </c>
      <c r="J127" s="33" t="s">
        <v>56</v>
      </c>
      <c r="K127" s="33"/>
      <c r="L127" s="33" t="s">
        <v>56</v>
      </c>
      <c r="M127" s="33" t="s">
        <v>56</v>
      </c>
      <c r="N127" s="34">
        <v>357</v>
      </c>
      <c r="O127" s="34">
        <v>71</v>
      </c>
      <c r="P127" s="34">
        <v>179.9497396190215</v>
      </c>
      <c r="Q127" s="34">
        <v>177.05026038097847</v>
      </c>
      <c r="R127" s="34">
        <v>21.062999999999999</v>
      </c>
      <c r="S127" s="34">
        <v>30.630600000000001</v>
      </c>
      <c r="T127" s="34">
        <v>61.760999999999996</v>
      </c>
      <c r="U127" s="34">
        <v>65.509500000000003</v>
      </c>
      <c r="V127" s="34">
        <v>64.97399999999999</v>
      </c>
      <c r="W127" s="34">
        <v>81.753</v>
      </c>
      <c r="X127" s="34">
        <v>19.313700000000001</v>
      </c>
      <c r="Y127" s="34">
        <v>11.995199999999999</v>
      </c>
      <c r="Z127" s="34"/>
      <c r="AA127" s="34"/>
      <c r="AB127" s="34"/>
      <c r="AC127" s="34"/>
    </row>
    <row r="128" spans="1:29" x14ac:dyDescent="0.25">
      <c r="A128" s="33" t="s">
        <v>328</v>
      </c>
      <c r="B128" s="33" t="s">
        <v>329</v>
      </c>
      <c r="C128" s="33" t="s">
        <v>334</v>
      </c>
      <c r="D128" s="33" t="s">
        <v>335</v>
      </c>
      <c r="E128" s="33" t="s">
        <v>336</v>
      </c>
      <c r="F128" s="33" t="s">
        <v>338</v>
      </c>
      <c r="G128" s="33" t="s">
        <v>339</v>
      </c>
      <c r="H128" s="33" t="s">
        <v>49</v>
      </c>
      <c r="I128" s="33" t="s">
        <v>43</v>
      </c>
      <c r="J128" s="33" t="s">
        <v>92</v>
      </c>
      <c r="K128" s="33"/>
      <c r="L128" s="33" t="s">
        <v>52</v>
      </c>
      <c r="M128" s="33" t="s">
        <v>46</v>
      </c>
      <c r="N128" s="34">
        <v>2996</v>
      </c>
      <c r="O128" s="34">
        <v>736</v>
      </c>
      <c r="P128" s="34">
        <v>1473</v>
      </c>
      <c r="Q128" s="34">
        <v>1523</v>
      </c>
      <c r="R128" s="34">
        <v>176.76399999999998</v>
      </c>
      <c r="S128" s="34">
        <v>257.05680000000001</v>
      </c>
      <c r="T128" s="34">
        <v>518.30799999999999</v>
      </c>
      <c r="U128" s="34">
        <v>549.76599999999996</v>
      </c>
      <c r="V128" s="34">
        <v>545.27199999999993</v>
      </c>
      <c r="W128" s="34">
        <v>686.08400000000006</v>
      </c>
      <c r="X128" s="34">
        <v>162.08360000000002</v>
      </c>
      <c r="Y128" s="34">
        <v>100.6656</v>
      </c>
      <c r="Z128" s="34"/>
      <c r="AA128" s="34"/>
      <c r="AB128" s="34"/>
      <c r="AC128" s="34"/>
    </row>
    <row r="129" spans="1:29" x14ac:dyDescent="0.25">
      <c r="A129" s="33" t="s">
        <v>328</v>
      </c>
      <c r="B129" s="33" t="s">
        <v>329</v>
      </c>
      <c r="C129" s="33" t="s">
        <v>334</v>
      </c>
      <c r="D129" s="33" t="s">
        <v>335</v>
      </c>
      <c r="E129" s="33" t="s">
        <v>336</v>
      </c>
      <c r="F129" s="33" t="s">
        <v>340</v>
      </c>
      <c r="G129" s="33"/>
      <c r="H129" s="33" t="s">
        <v>42</v>
      </c>
      <c r="I129" s="33" t="s">
        <v>55</v>
      </c>
      <c r="J129" s="33" t="s">
        <v>56</v>
      </c>
      <c r="K129" s="33"/>
      <c r="L129" s="33" t="s">
        <v>56</v>
      </c>
      <c r="M129" s="33" t="s">
        <v>56</v>
      </c>
      <c r="N129" s="34">
        <v>2855</v>
      </c>
      <c r="O129" s="34">
        <v>615</v>
      </c>
      <c r="P129" s="34">
        <v>1439.0938560568807</v>
      </c>
      <c r="Q129" s="34">
        <v>1415.9061439431191</v>
      </c>
      <c r="R129" s="34">
        <v>168.44499999999999</v>
      </c>
      <c r="S129" s="34">
        <v>244.959</v>
      </c>
      <c r="T129" s="34">
        <v>493.91499999999996</v>
      </c>
      <c r="U129" s="34">
        <v>523.89250000000004</v>
      </c>
      <c r="V129" s="34">
        <v>519.6099999999999</v>
      </c>
      <c r="W129" s="34">
        <v>653.79500000000007</v>
      </c>
      <c r="X129" s="34">
        <v>154.4555</v>
      </c>
      <c r="Y129" s="34">
        <v>95.927999999999997</v>
      </c>
      <c r="Z129" s="34"/>
      <c r="AA129" s="34"/>
      <c r="AB129" s="34"/>
      <c r="AC129" s="34"/>
    </row>
    <row r="130" spans="1:29" x14ac:dyDescent="0.25">
      <c r="A130" s="33" t="s">
        <v>328</v>
      </c>
      <c r="B130" s="33" t="s">
        <v>329</v>
      </c>
      <c r="C130" s="33" t="s">
        <v>334</v>
      </c>
      <c r="D130" s="33" t="s">
        <v>335</v>
      </c>
      <c r="E130" s="33" t="s">
        <v>341</v>
      </c>
      <c r="F130" s="33" t="s">
        <v>342</v>
      </c>
      <c r="G130" s="33" t="s">
        <v>343</v>
      </c>
      <c r="H130" s="33" t="s">
        <v>54</v>
      </c>
      <c r="I130" s="33" t="s">
        <v>43</v>
      </c>
      <c r="J130" s="33" t="s">
        <v>92</v>
      </c>
      <c r="K130" s="33"/>
      <c r="L130" s="33" t="s">
        <v>52</v>
      </c>
      <c r="M130" s="33" t="s">
        <v>46</v>
      </c>
      <c r="N130" s="34">
        <v>7000</v>
      </c>
      <c r="O130" s="34">
        <v>1726</v>
      </c>
      <c r="P130" s="34">
        <v>3440</v>
      </c>
      <c r="Q130" s="34">
        <v>3560</v>
      </c>
      <c r="R130" s="34">
        <v>413</v>
      </c>
      <c r="S130" s="34">
        <v>600.6</v>
      </c>
      <c r="T130" s="34">
        <v>1211</v>
      </c>
      <c r="U130" s="34">
        <v>1284.5</v>
      </c>
      <c r="V130" s="34">
        <v>1273.9999999999998</v>
      </c>
      <c r="W130" s="34">
        <v>1603</v>
      </c>
      <c r="X130" s="34">
        <v>378.7</v>
      </c>
      <c r="Y130" s="34">
        <v>235.2</v>
      </c>
      <c r="Z130" s="34"/>
      <c r="AA130" s="34"/>
      <c r="AB130" s="34"/>
      <c r="AC130" s="34"/>
    </row>
    <row r="131" spans="1:29" x14ac:dyDescent="0.25">
      <c r="A131" s="33" t="s">
        <v>344</v>
      </c>
      <c r="B131" s="33" t="s">
        <v>345</v>
      </c>
      <c r="C131" s="33" t="s">
        <v>346</v>
      </c>
      <c r="D131" s="33" t="s">
        <v>347</v>
      </c>
      <c r="E131" s="33" t="s">
        <v>348</v>
      </c>
      <c r="F131" s="33" t="s">
        <v>348</v>
      </c>
      <c r="G131" s="33"/>
      <c r="H131" s="33" t="s">
        <v>42</v>
      </c>
      <c r="I131" s="33" t="s">
        <v>55</v>
      </c>
      <c r="J131" s="33" t="s">
        <v>50</v>
      </c>
      <c r="K131" s="33"/>
      <c r="L131" s="33" t="s">
        <v>56</v>
      </c>
      <c r="M131" s="33" t="s">
        <v>56</v>
      </c>
      <c r="N131" s="34">
        <v>1250</v>
      </c>
      <c r="O131" s="34">
        <v>250</v>
      </c>
      <c r="P131" s="34">
        <v>630.076119114221</v>
      </c>
      <c r="Q131" s="34">
        <v>619.923880885779</v>
      </c>
      <c r="R131" s="34">
        <v>110.75</v>
      </c>
      <c r="S131" s="34">
        <v>82.5</v>
      </c>
      <c r="T131" s="34">
        <v>258.75</v>
      </c>
      <c r="U131" s="34">
        <v>213.75000000000003</v>
      </c>
      <c r="V131" s="34">
        <v>278.75</v>
      </c>
      <c r="W131" s="34">
        <v>256.25</v>
      </c>
      <c r="X131" s="34">
        <v>21.999999999999996</v>
      </c>
      <c r="Y131" s="34">
        <v>27.25</v>
      </c>
      <c r="Z131" s="34"/>
      <c r="AA131" s="34"/>
      <c r="AB131" s="34"/>
      <c r="AC131" s="34"/>
    </row>
    <row r="132" spans="1:29" x14ac:dyDescent="0.25">
      <c r="A132" s="33" t="s">
        <v>344</v>
      </c>
      <c r="B132" s="33" t="s">
        <v>345</v>
      </c>
      <c r="C132" s="33" t="s">
        <v>346</v>
      </c>
      <c r="D132" s="33" t="s">
        <v>347</v>
      </c>
      <c r="E132" s="33" t="s">
        <v>349</v>
      </c>
      <c r="F132" s="33" t="s">
        <v>349</v>
      </c>
      <c r="G132" s="33"/>
      <c r="H132" s="33" t="s">
        <v>42</v>
      </c>
      <c r="I132" s="33" t="s">
        <v>55</v>
      </c>
      <c r="J132" s="33" t="s">
        <v>50</v>
      </c>
      <c r="K132" s="33"/>
      <c r="L132" s="33" t="s">
        <v>56</v>
      </c>
      <c r="M132" s="33" t="s">
        <v>56</v>
      </c>
      <c r="N132" s="34">
        <v>545</v>
      </c>
      <c r="O132" s="34">
        <v>109</v>
      </c>
      <c r="P132" s="34">
        <v>274.71318793380033</v>
      </c>
      <c r="Q132" s="34">
        <v>270.28681206619962</v>
      </c>
      <c r="R132" s="34">
        <v>48.286999999999999</v>
      </c>
      <c r="S132" s="34">
        <v>35.97</v>
      </c>
      <c r="T132" s="34">
        <v>112.815</v>
      </c>
      <c r="U132" s="34">
        <v>93.195000000000007</v>
      </c>
      <c r="V132" s="34">
        <v>121.535</v>
      </c>
      <c r="W132" s="34">
        <v>111.72499999999999</v>
      </c>
      <c r="X132" s="34">
        <v>9.5919999999999987</v>
      </c>
      <c r="Y132" s="34">
        <v>11.881</v>
      </c>
      <c r="Z132" s="34"/>
      <c r="AA132" s="34"/>
      <c r="AB132" s="34"/>
      <c r="AC132" s="34"/>
    </row>
    <row r="133" spans="1:29" x14ac:dyDescent="0.25">
      <c r="A133" s="33" t="s">
        <v>344</v>
      </c>
      <c r="B133" s="33" t="s">
        <v>345</v>
      </c>
      <c r="C133" s="33" t="s">
        <v>346</v>
      </c>
      <c r="D133" s="33" t="s">
        <v>347</v>
      </c>
      <c r="E133" s="33" t="s">
        <v>350</v>
      </c>
      <c r="F133" s="33" t="s">
        <v>350</v>
      </c>
      <c r="G133" s="33"/>
      <c r="H133" s="33" t="s">
        <v>42</v>
      </c>
      <c r="I133" s="33" t="s">
        <v>55</v>
      </c>
      <c r="J133" s="33" t="s">
        <v>50</v>
      </c>
      <c r="K133" s="33"/>
      <c r="L133" s="33" t="s">
        <v>56</v>
      </c>
      <c r="M133" s="33" t="s">
        <v>56</v>
      </c>
      <c r="N133" s="34">
        <v>1125</v>
      </c>
      <c r="O133" s="34">
        <v>225</v>
      </c>
      <c r="P133" s="34">
        <v>567.06850720279886</v>
      </c>
      <c r="Q133" s="34">
        <v>557.93149279720103</v>
      </c>
      <c r="R133" s="34">
        <v>99.674999999999997</v>
      </c>
      <c r="S133" s="34">
        <v>74.25</v>
      </c>
      <c r="T133" s="34">
        <v>232.875</v>
      </c>
      <c r="U133" s="34">
        <v>192.37500000000003</v>
      </c>
      <c r="V133" s="34">
        <v>250.875</v>
      </c>
      <c r="W133" s="34">
        <v>230.625</v>
      </c>
      <c r="X133" s="34">
        <v>19.799999999999997</v>
      </c>
      <c r="Y133" s="34">
        <v>24.524999999999999</v>
      </c>
      <c r="Z133" s="34"/>
      <c r="AA133" s="34"/>
      <c r="AB133" s="34"/>
      <c r="AC133" s="34"/>
    </row>
    <row r="134" spans="1:29" x14ac:dyDescent="0.25">
      <c r="A134" s="33" t="s">
        <v>344</v>
      </c>
      <c r="B134" s="33" t="s">
        <v>345</v>
      </c>
      <c r="C134" s="33" t="s">
        <v>346</v>
      </c>
      <c r="D134" s="33" t="s">
        <v>347</v>
      </c>
      <c r="E134" s="33" t="s">
        <v>351</v>
      </c>
      <c r="F134" s="33" t="s">
        <v>351</v>
      </c>
      <c r="G134" s="33"/>
      <c r="H134" s="33" t="s">
        <v>42</v>
      </c>
      <c r="I134" s="33" t="s">
        <v>55</v>
      </c>
      <c r="J134" s="33" t="s">
        <v>50</v>
      </c>
      <c r="K134" s="33"/>
      <c r="L134" s="33" t="s">
        <v>56</v>
      </c>
      <c r="M134" s="33" t="s">
        <v>56</v>
      </c>
      <c r="N134" s="34">
        <v>595</v>
      </c>
      <c r="O134" s="34">
        <v>119</v>
      </c>
      <c r="P134" s="34">
        <v>299.91623269836919</v>
      </c>
      <c r="Q134" s="34">
        <v>295.08376730163081</v>
      </c>
      <c r="R134" s="34">
        <v>52.716999999999999</v>
      </c>
      <c r="S134" s="34">
        <v>39.270000000000003</v>
      </c>
      <c r="T134" s="34">
        <v>123.16499999999999</v>
      </c>
      <c r="U134" s="34">
        <v>101.745</v>
      </c>
      <c r="V134" s="34">
        <v>132.685</v>
      </c>
      <c r="W134" s="34">
        <v>121.97499999999999</v>
      </c>
      <c r="X134" s="34">
        <v>10.471999999999998</v>
      </c>
      <c r="Y134" s="34">
        <v>12.971</v>
      </c>
      <c r="Z134" s="34"/>
      <c r="AA134" s="34"/>
      <c r="AB134" s="34"/>
      <c r="AC134" s="34"/>
    </row>
    <row r="135" spans="1:29" x14ac:dyDescent="0.25">
      <c r="A135" s="33" t="s">
        <v>344</v>
      </c>
      <c r="B135" s="33" t="s">
        <v>345</v>
      </c>
      <c r="C135" s="33" t="s">
        <v>346</v>
      </c>
      <c r="D135" s="33" t="s">
        <v>347</v>
      </c>
      <c r="E135" s="33" t="s">
        <v>352</v>
      </c>
      <c r="F135" s="33" t="s">
        <v>353</v>
      </c>
      <c r="G135" s="33"/>
      <c r="H135" s="33" t="s">
        <v>42</v>
      </c>
      <c r="I135" s="33" t="s">
        <v>55</v>
      </c>
      <c r="J135" s="33" t="s">
        <v>50</v>
      </c>
      <c r="K135" s="33"/>
      <c r="L135" s="33" t="s">
        <v>56</v>
      </c>
      <c r="M135" s="33" t="s">
        <v>56</v>
      </c>
      <c r="N135" s="34">
        <v>4075</v>
      </c>
      <c r="O135" s="34">
        <v>815</v>
      </c>
      <c r="P135" s="34">
        <v>2054.0481483123604</v>
      </c>
      <c r="Q135" s="34">
        <v>2020.9518516876394</v>
      </c>
      <c r="R135" s="34">
        <v>361.04500000000002</v>
      </c>
      <c r="S135" s="34">
        <v>268.95</v>
      </c>
      <c r="T135" s="34">
        <v>843.52499999999998</v>
      </c>
      <c r="U135" s="34">
        <v>696.82500000000005</v>
      </c>
      <c r="V135" s="34">
        <v>908.72500000000002</v>
      </c>
      <c r="W135" s="34">
        <v>835.375</v>
      </c>
      <c r="X135" s="34">
        <v>71.719999999999985</v>
      </c>
      <c r="Y135" s="34">
        <v>88.834999999999994</v>
      </c>
      <c r="Z135" s="34"/>
      <c r="AA135" s="34"/>
      <c r="AB135" s="34"/>
      <c r="AC135" s="34"/>
    </row>
    <row r="136" spans="1:29" x14ac:dyDescent="0.25">
      <c r="A136" s="33" t="s">
        <v>344</v>
      </c>
      <c r="B136" s="33" t="s">
        <v>345</v>
      </c>
      <c r="C136" s="33" t="s">
        <v>346</v>
      </c>
      <c r="D136" s="33" t="s">
        <v>347</v>
      </c>
      <c r="E136" s="33" t="s">
        <v>354</v>
      </c>
      <c r="F136" s="33" t="s">
        <v>354</v>
      </c>
      <c r="G136" s="33"/>
      <c r="H136" s="33" t="s">
        <v>42</v>
      </c>
      <c r="I136" s="33" t="s">
        <v>55</v>
      </c>
      <c r="J136" s="33" t="s">
        <v>50</v>
      </c>
      <c r="K136" s="33"/>
      <c r="L136" s="33" t="s">
        <v>56</v>
      </c>
      <c r="M136" s="33" t="s">
        <v>56</v>
      </c>
      <c r="N136" s="34">
        <v>435</v>
      </c>
      <c r="O136" s="34">
        <v>87</v>
      </c>
      <c r="P136" s="34">
        <v>219.2664894517489</v>
      </c>
      <c r="Q136" s="34">
        <v>215.73351054825108</v>
      </c>
      <c r="R136" s="34">
        <v>38.540999999999997</v>
      </c>
      <c r="S136" s="34">
        <v>28.71</v>
      </c>
      <c r="T136" s="34">
        <v>90.045000000000002</v>
      </c>
      <c r="U136" s="34">
        <v>74.385000000000005</v>
      </c>
      <c r="V136" s="34">
        <v>97.004999999999995</v>
      </c>
      <c r="W136" s="34">
        <v>89.174999999999997</v>
      </c>
      <c r="X136" s="34">
        <v>7.6559999999999988</v>
      </c>
      <c r="Y136" s="34">
        <v>9.4830000000000005</v>
      </c>
      <c r="Z136" s="34"/>
      <c r="AA136" s="34"/>
      <c r="AB136" s="34"/>
      <c r="AC136" s="34"/>
    </row>
    <row r="137" spans="1:29" x14ac:dyDescent="0.25">
      <c r="A137" s="33" t="s">
        <v>344</v>
      </c>
      <c r="B137" s="33" t="s">
        <v>345</v>
      </c>
      <c r="C137" s="33" t="s">
        <v>346</v>
      </c>
      <c r="D137" s="33" t="s">
        <v>347</v>
      </c>
      <c r="E137" s="33" t="s">
        <v>352</v>
      </c>
      <c r="F137" s="33" t="s">
        <v>355</v>
      </c>
      <c r="G137" s="33"/>
      <c r="H137" s="33" t="s">
        <v>42</v>
      </c>
      <c r="I137" s="33" t="s">
        <v>55</v>
      </c>
      <c r="J137" s="33" t="s">
        <v>50</v>
      </c>
      <c r="K137" s="33"/>
      <c r="L137" s="33" t="s">
        <v>56</v>
      </c>
      <c r="M137" s="33" t="s">
        <v>56</v>
      </c>
      <c r="N137" s="34">
        <v>3635</v>
      </c>
      <c r="O137" s="34">
        <v>727</v>
      </c>
      <c r="P137" s="34">
        <v>1832.2613543841546</v>
      </c>
      <c r="Q137" s="34">
        <v>1802.7386456158454</v>
      </c>
      <c r="R137" s="34">
        <v>322.06099999999998</v>
      </c>
      <c r="S137" s="34">
        <v>239.91000000000003</v>
      </c>
      <c r="T137" s="34">
        <v>752.44499999999994</v>
      </c>
      <c r="U137" s="34">
        <v>621.58500000000004</v>
      </c>
      <c r="V137" s="34">
        <v>810.60500000000002</v>
      </c>
      <c r="W137" s="34">
        <v>745.17499999999995</v>
      </c>
      <c r="X137" s="34">
        <v>63.975999999999992</v>
      </c>
      <c r="Y137" s="34">
        <v>79.242999999999995</v>
      </c>
      <c r="Z137" s="34"/>
      <c r="AA137" s="34"/>
      <c r="AB137" s="34"/>
      <c r="AC137" s="34"/>
    </row>
    <row r="138" spans="1:29" x14ac:dyDescent="0.25">
      <c r="A138" s="33" t="s">
        <v>344</v>
      </c>
      <c r="B138" s="33" t="s">
        <v>345</v>
      </c>
      <c r="C138" s="33" t="s">
        <v>356</v>
      </c>
      <c r="D138" s="33" t="s">
        <v>357</v>
      </c>
      <c r="E138" s="33" t="s">
        <v>358</v>
      </c>
      <c r="F138" s="33" t="s">
        <v>359</v>
      </c>
      <c r="G138" s="33"/>
      <c r="H138" s="33" t="s">
        <v>42</v>
      </c>
      <c r="I138" s="33" t="s">
        <v>55</v>
      </c>
      <c r="J138" s="33" t="s">
        <v>56</v>
      </c>
      <c r="K138" s="33"/>
      <c r="L138" s="33" t="s">
        <v>56</v>
      </c>
      <c r="M138" s="33" t="s">
        <v>56</v>
      </c>
      <c r="N138" s="34">
        <v>195</v>
      </c>
      <c r="O138" s="34">
        <v>39</v>
      </c>
      <c r="P138" s="34">
        <v>98.291874581818476</v>
      </c>
      <c r="Q138" s="34">
        <v>96.708125418181524</v>
      </c>
      <c r="R138" s="34">
        <v>21.254999999999999</v>
      </c>
      <c r="S138" s="34">
        <v>15.6</v>
      </c>
      <c r="T138" s="34">
        <v>37.713000000000001</v>
      </c>
      <c r="U138" s="34">
        <v>34.125</v>
      </c>
      <c r="V138" s="34">
        <v>34.32</v>
      </c>
      <c r="W138" s="34">
        <v>38.61</v>
      </c>
      <c r="X138" s="34">
        <v>6.4349999999999987</v>
      </c>
      <c r="Y138" s="34">
        <v>6.9420000000000002</v>
      </c>
      <c r="Z138" s="34"/>
      <c r="AA138" s="34"/>
      <c r="AB138" s="34"/>
      <c r="AC138" s="34"/>
    </row>
    <row r="139" spans="1:29" x14ac:dyDescent="0.25">
      <c r="A139" s="33" t="s">
        <v>344</v>
      </c>
      <c r="B139" s="33" t="s">
        <v>345</v>
      </c>
      <c r="C139" s="33" t="s">
        <v>360</v>
      </c>
      <c r="D139" s="33" t="s">
        <v>361</v>
      </c>
      <c r="E139" s="33" t="s">
        <v>362</v>
      </c>
      <c r="F139" s="33" t="s">
        <v>362</v>
      </c>
      <c r="G139" s="33"/>
      <c r="H139" s="33" t="s">
        <v>42</v>
      </c>
      <c r="I139" s="33" t="s">
        <v>55</v>
      </c>
      <c r="J139" s="33" t="s">
        <v>50</v>
      </c>
      <c r="K139" s="33"/>
      <c r="L139" s="33" t="s">
        <v>56</v>
      </c>
      <c r="M139" s="33" t="s">
        <v>56</v>
      </c>
      <c r="N139" s="34">
        <v>15660</v>
      </c>
      <c r="O139" s="34">
        <v>2610</v>
      </c>
      <c r="P139" s="34">
        <v>7893.59362026296</v>
      </c>
      <c r="Q139" s="34">
        <v>7766.4063797370391</v>
      </c>
      <c r="R139" s="34">
        <v>941.16600000000005</v>
      </c>
      <c r="S139" s="34">
        <v>909.846</v>
      </c>
      <c r="T139" s="34">
        <v>2756.1600000000003</v>
      </c>
      <c r="U139" s="34">
        <v>2251.9080000000004</v>
      </c>
      <c r="V139" s="34">
        <v>3445.2000000000003</v>
      </c>
      <c r="W139" s="34">
        <v>4854.6000000000004</v>
      </c>
      <c r="X139" s="34">
        <v>383.04360000000003</v>
      </c>
      <c r="Y139" s="34">
        <v>118.07639999999999</v>
      </c>
      <c r="Z139" s="34"/>
      <c r="AA139" s="34"/>
      <c r="AB139" s="34"/>
      <c r="AC139" s="34"/>
    </row>
    <row r="140" spans="1:29" x14ac:dyDescent="0.25">
      <c r="A140" s="33" t="s">
        <v>344</v>
      </c>
      <c r="B140" s="33" t="s">
        <v>345</v>
      </c>
      <c r="C140" s="33" t="s">
        <v>360</v>
      </c>
      <c r="D140" s="33" t="s">
        <v>361</v>
      </c>
      <c r="E140" s="33" t="s">
        <v>360</v>
      </c>
      <c r="F140" s="33" t="s">
        <v>363</v>
      </c>
      <c r="G140" s="33"/>
      <c r="H140" s="33" t="s">
        <v>42</v>
      </c>
      <c r="I140" s="33" t="s">
        <v>55</v>
      </c>
      <c r="J140" s="33" t="s">
        <v>50</v>
      </c>
      <c r="K140" s="33"/>
      <c r="L140" s="33" t="s">
        <v>56</v>
      </c>
      <c r="M140" s="33" t="s">
        <v>56</v>
      </c>
      <c r="N140" s="34">
        <v>2502</v>
      </c>
      <c r="O140" s="34">
        <v>417</v>
      </c>
      <c r="P140" s="34">
        <v>1261.1603600190247</v>
      </c>
      <c r="Q140" s="34">
        <v>1240.8396399809751</v>
      </c>
      <c r="R140" s="34">
        <v>150.37020000000001</v>
      </c>
      <c r="S140" s="34">
        <v>145.36619999999999</v>
      </c>
      <c r="T140" s="34">
        <v>440.35200000000003</v>
      </c>
      <c r="U140" s="34">
        <v>359.78760000000005</v>
      </c>
      <c r="V140" s="34">
        <v>550.44000000000005</v>
      </c>
      <c r="W140" s="34">
        <v>775.62</v>
      </c>
      <c r="X140" s="34">
        <v>61.198920000000008</v>
      </c>
      <c r="Y140" s="34">
        <v>18.865079999999999</v>
      </c>
      <c r="Z140" s="34">
        <v>563</v>
      </c>
      <c r="AA140" s="34">
        <v>95</v>
      </c>
      <c r="AB140" s="34"/>
      <c r="AC140" s="34"/>
    </row>
    <row r="141" spans="1:29" x14ac:dyDescent="0.25">
      <c r="A141" s="33" t="s">
        <v>344</v>
      </c>
      <c r="B141" s="33" t="s">
        <v>345</v>
      </c>
      <c r="C141" s="33" t="s">
        <v>360</v>
      </c>
      <c r="D141" s="33" t="s">
        <v>361</v>
      </c>
      <c r="E141" s="33" t="s">
        <v>364</v>
      </c>
      <c r="F141" s="33" t="s">
        <v>365</v>
      </c>
      <c r="G141" s="33"/>
      <c r="H141" s="33" t="s">
        <v>42</v>
      </c>
      <c r="I141" s="33" t="s">
        <v>55</v>
      </c>
      <c r="J141" s="33" t="s">
        <v>50</v>
      </c>
      <c r="K141" s="33"/>
      <c r="L141" s="33" t="s">
        <v>56</v>
      </c>
      <c r="M141" s="33" t="s">
        <v>56</v>
      </c>
      <c r="N141" s="34">
        <v>29646</v>
      </c>
      <c r="O141" s="34">
        <v>4941</v>
      </c>
      <c r="P141" s="34">
        <v>14943.389301808156</v>
      </c>
      <c r="Q141" s="34">
        <v>14702.610698191842</v>
      </c>
      <c r="R141" s="34">
        <v>1781.7246</v>
      </c>
      <c r="S141" s="34">
        <v>1722.4325999999999</v>
      </c>
      <c r="T141" s="34">
        <v>5217.6960000000008</v>
      </c>
      <c r="U141" s="34">
        <v>4263.0948000000008</v>
      </c>
      <c r="V141" s="34">
        <v>6522.1200000000008</v>
      </c>
      <c r="W141" s="34">
        <v>9190.26</v>
      </c>
      <c r="X141" s="34">
        <v>725.14116000000013</v>
      </c>
      <c r="Y141" s="34">
        <v>223.53083999999998</v>
      </c>
      <c r="Z141" s="34"/>
      <c r="AA141" s="34"/>
      <c r="AB141" s="34"/>
      <c r="AC141" s="34"/>
    </row>
    <row r="142" spans="1:29" x14ac:dyDescent="0.25">
      <c r="A142" s="33" t="s">
        <v>344</v>
      </c>
      <c r="B142" s="33" t="s">
        <v>345</v>
      </c>
      <c r="C142" s="33" t="s">
        <v>366</v>
      </c>
      <c r="D142" s="33" t="s">
        <v>367</v>
      </c>
      <c r="E142" s="33" t="s">
        <v>366</v>
      </c>
      <c r="F142" s="33" t="s">
        <v>368</v>
      </c>
      <c r="G142" s="33"/>
      <c r="H142" s="33" t="s">
        <v>42</v>
      </c>
      <c r="I142" s="33" t="s">
        <v>55</v>
      </c>
      <c r="J142" s="33" t="s">
        <v>56</v>
      </c>
      <c r="K142" s="33"/>
      <c r="L142" s="33" t="s">
        <v>56</v>
      </c>
      <c r="M142" s="33" t="s">
        <v>56</v>
      </c>
      <c r="N142" s="34">
        <v>7224</v>
      </c>
      <c r="O142" s="34">
        <v>1204</v>
      </c>
      <c r="P142" s="34">
        <v>3641.3359075849057</v>
      </c>
      <c r="Q142" s="34">
        <v>3582.6640924150938</v>
      </c>
      <c r="R142" s="34">
        <v>680.50080000000003</v>
      </c>
      <c r="S142" s="34">
        <v>816.31200000000001</v>
      </c>
      <c r="T142" s="34">
        <v>1234.5816</v>
      </c>
      <c r="U142" s="34">
        <v>1184.7360000000001</v>
      </c>
      <c r="V142" s="34">
        <v>1293.0960000000002</v>
      </c>
      <c r="W142" s="34">
        <v>1560.384</v>
      </c>
      <c r="X142" s="34">
        <v>277.40159999999997</v>
      </c>
      <c r="Y142" s="34">
        <v>176.988</v>
      </c>
      <c r="Z142" s="34"/>
      <c r="AA142" s="34"/>
      <c r="AB142" s="34"/>
      <c r="AC142" s="34"/>
    </row>
    <row r="143" spans="1:29" x14ac:dyDescent="0.25">
      <c r="A143" s="33" t="s">
        <v>344</v>
      </c>
      <c r="B143" s="33" t="s">
        <v>345</v>
      </c>
      <c r="C143" s="33" t="s">
        <v>369</v>
      </c>
      <c r="D143" s="33" t="s">
        <v>370</v>
      </c>
      <c r="E143" s="33" t="s">
        <v>369</v>
      </c>
      <c r="F143" s="33" t="s">
        <v>371</v>
      </c>
      <c r="G143" s="33"/>
      <c r="H143" s="33" t="s">
        <v>42</v>
      </c>
      <c r="I143" s="33" t="s">
        <v>55</v>
      </c>
      <c r="J143" s="33" t="s">
        <v>50</v>
      </c>
      <c r="K143" s="33"/>
      <c r="L143" s="33" t="s">
        <v>56</v>
      </c>
      <c r="M143" s="33" t="s">
        <v>56</v>
      </c>
      <c r="N143" s="34">
        <v>2076</v>
      </c>
      <c r="O143" s="34">
        <v>346</v>
      </c>
      <c r="P143" s="34">
        <v>1046.4304186248983</v>
      </c>
      <c r="Q143" s="34">
        <v>1029.5695813751017</v>
      </c>
      <c r="R143" s="34">
        <v>211.95959999999999</v>
      </c>
      <c r="S143" s="34">
        <v>211.75199999999998</v>
      </c>
      <c r="T143" s="34">
        <v>352.92</v>
      </c>
      <c r="U143" s="34">
        <v>303.096</v>
      </c>
      <c r="V143" s="34">
        <v>462.94800000000004</v>
      </c>
      <c r="W143" s="34">
        <v>465.024</v>
      </c>
      <c r="X143" s="34">
        <v>27.403199999999998</v>
      </c>
      <c r="Y143" s="34">
        <v>40.897199999999998</v>
      </c>
      <c r="Z143" s="34"/>
      <c r="AA143" s="34"/>
      <c r="AB143" s="34"/>
      <c r="AC143" s="34"/>
    </row>
    <row r="144" spans="1:29" x14ac:dyDescent="0.25">
      <c r="A144" s="33" t="s">
        <v>344</v>
      </c>
      <c r="B144" s="33" t="s">
        <v>345</v>
      </c>
      <c r="C144" s="33" t="s">
        <v>369</v>
      </c>
      <c r="D144" s="33" t="s">
        <v>370</v>
      </c>
      <c r="E144" s="33" t="s">
        <v>372</v>
      </c>
      <c r="F144" s="33" t="s">
        <v>373</v>
      </c>
      <c r="G144" s="33"/>
      <c r="H144" s="33" t="s">
        <v>42</v>
      </c>
      <c r="I144" s="33" t="s">
        <v>55</v>
      </c>
      <c r="J144" s="33" t="s">
        <v>50</v>
      </c>
      <c r="K144" s="33"/>
      <c r="L144" s="33" t="s">
        <v>56</v>
      </c>
      <c r="M144" s="33" t="s">
        <v>56</v>
      </c>
      <c r="N144" s="34">
        <v>530</v>
      </c>
      <c r="O144" s="34">
        <v>87</v>
      </c>
      <c r="P144" s="34">
        <v>267.15227450442967</v>
      </c>
      <c r="Q144" s="34">
        <v>262.84772549557027</v>
      </c>
      <c r="R144" s="34">
        <v>54.113</v>
      </c>
      <c r="S144" s="34">
        <v>54.059999999999995</v>
      </c>
      <c r="T144" s="34">
        <v>90.100000000000009</v>
      </c>
      <c r="U144" s="34">
        <v>77.38</v>
      </c>
      <c r="V144" s="34">
        <v>118.19</v>
      </c>
      <c r="W144" s="34">
        <v>118.72</v>
      </c>
      <c r="X144" s="34">
        <v>6.9959999999999996</v>
      </c>
      <c r="Y144" s="34">
        <v>10.440999999999999</v>
      </c>
      <c r="Z144" s="34"/>
      <c r="AA144" s="34"/>
      <c r="AB144" s="34"/>
      <c r="AC144" s="34"/>
    </row>
    <row r="145" spans="1:29" x14ac:dyDescent="0.25">
      <c r="A145" s="33" t="s">
        <v>344</v>
      </c>
      <c r="B145" s="33" t="s">
        <v>345</v>
      </c>
      <c r="C145" s="33" t="s">
        <v>369</v>
      </c>
      <c r="D145" s="33" t="s">
        <v>370</v>
      </c>
      <c r="E145" s="33" t="s">
        <v>372</v>
      </c>
      <c r="F145" s="33" t="s">
        <v>374</v>
      </c>
      <c r="G145" s="33"/>
      <c r="H145" s="33" t="s">
        <v>42</v>
      </c>
      <c r="I145" s="33" t="s">
        <v>55</v>
      </c>
      <c r="J145" s="33" t="s">
        <v>50</v>
      </c>
      <c r="K145" s="33"/>
      <c r="L145" s="33" t="s">
        <v>56</v>
      </c>
      <c r="M145" s="33" t="s">
        <v>56</v>
      </c>
      <c r="N145" s="34">
        <v>1788</v>
      </c>
      <c r="O145" s="34">
        <v>297</v>
      </c>
      <c r="P145" s="34">
        <v>901.26088078098167</v>
      </c>
      <c r="Q145" s="34">
        <v>886.73911921901822</v>
      </c>
      <c r="R145" s="34">
        <v>182.5548</v>
      </c>
      <c r="S145" s="34">
        <v>182.37599999999998</v>
      </c>
      <c r="T145" s="34">
        <v>303.96000000000004</v>
      </c>
      <c r="U145" s="34">
        <v>261.048</v>
      </c>
      <c r="V145" s="34">
        <v>398.72399999999999</v>
      </c>
      <c r="W145" s="34">
        <v>400.512</v>
      </c>
      <c r="X145" s="34">
        <v>23.601600000000001</v>
      </c>
      <c r="Y145" s="34">
        <v>35.223599999999998</v>
      </c>
      <c r="Z145" s="34"/>
      <c r="AA145" s="34"/>
      <c r="AB145" s="34"/>
      <c r="AC145" s="34"/>
    </row>
    <row r="146" spans="1:29" x14ac:dyDescent="0.25">
      <c r="A146" s="33" t="s">
        <v>344</v>
      </c>
      <c r="B146" s="33" t="s">
        <v>345</v>
      </c>
      <c r="C146" s="33" t="s">
        <v>369</v>
      </c>
      <c r="D146" s="33" t="s">
        <v>370</v>
      </c>
      <c r="E146" s="33" t="s">
        <v>369</v>
      </c>
      <c r="F146" s="33" t="s">
        <v>375</v>
      </c>
      <c r="G146" s="33"/>
      <c r="H146" s="33" t="s">
        <v>42</v>
      </c>
      <c r="I146" s="33" t="s">
        <v>55</v>
      </c>
      <c r="J146" s="33" t="s">
        <v>56</v>
      </c>
      <c r="K146" s="33"/>
      <c r="L146" s="33" t="s">
        <v>56</v>
      </c>
      <c r="M146" s="33" t="s">
        <v>56</v>
      </c>
      <c r="N146" s="34">
        <v>1240</v>
      </c>
      <c r="O146" s="34">
        <v>206</v>
      </c>
      <c r="P146" s="34">
        <v>625.03551016130723</v>
      </c>
      <c r="Q146" s="34">
        <v>614.96448983869277</v>
      </c>
      <c r="R146" s="34">
        <v>126.604</v>
      </c>
      <c r="S146" s="34">
        <v>126.47999999999999</v>
      </c>
      <c r="T146" s="34">
        <v>210.8</v>
      </c>
      <c r="U146" s="34">
        <v>181.04</v>
      </c>
      <c r="V146" s="34">
        <v>276.52</v>
      </c>
      <c r="W146" s="34">
        <v>277.76</v>
      </c>
      <c r="X146" s="34">
        <v>16.367999999999999</v>
      </c>
      <c r="Y146" s="34">
        <v>24.427999999999997</v>
      </c>
      <c r="Z146" s="34"/>
      <c r="AA146" s="34"/>
      <c r="AB146" s="34"/>
      <c r="AC146" s="34"/>
    </row>
    <row r="147" spans="1:29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4">
        <f t="shared" ref="N147:AC147" si="0">SUM(N7:N146)</f>
        <v>861719</v>
      </c>
      <c r="O147" s="34">
        <f t="shared" si="0"/>
        <v>156950.66666666669</v>
      </c>
      <c r="P147" s="34">
        <f t="shared" si="0"/>
        <v>421082.53658822202</v>
      </c>
      <c r="Q147" s="34">
        <f t="shared" si="0"/>
        <v>440636.46341177798</v>
      </c>
      <c r="R147" s="34">
        <f t="shared" si="0"/>
        <v>70210.976799999989</v>
      </c>
      <c r="S147" s="34">
        <f t="shared" si="0"/>
        <v>65563.557099999976</v>
      </c>
      <c r="T147" s="34">
        <f t="shared" si="0"/>
        <v>142796.89249999999</v>
      </c>
      <c r="U147" s="34">
        <f t="shared" si="0"/>
        <v>134453.22510000004</v>
      </c>
      <c r="V147" s="34">
        <f t="shared" si="0"/>
        <v>181651.99860000011</v>
      </c>
      <c r="W147" s="34">
        <f t="shared" si="0"/>
        <v>183260.01290000003</v>
      </c>
      <c r="X147" s="34">
        <f t="shared" si="0"/>
        <v>43395.569999999992</v>
      </c>
      <c r="Y147" s="34">
        <f t="shared" si="0"/>
        <v>40386.925499999998</v>
      </c>
      <c r="Z147" s="34">
        <f t="shared" si="0"/>
        <v>30882</v>
      </c>
      <c r="AA147" s="34">
        <f t="shared" si="0"/>
        <v>4391</v>
      </c>
      <c r="AB147" s="34">
        <f t="shared" si="0"/>
        <v>4604</v>
      </c>
      <c r="AC147" s="34">
        <f t="shared" si="0"/>
        <v>677</v>
      </c>
    </row>
  </sheetData>
  <phoneticPr fontId="6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A95-A6D3-4B17-A968-DDB57C5D06F7}">
  <dimension ref="A1:I78"/>
  <sheetViews>
    <sheetView topLeftCell="A5" workbookViewId="0">
      <selection activeCell="B1" sqref="B1:I42"/>
    </sheetView>
  </sheetViews>
  <sheetFormatPr defaultRowHeight="13.8" x14ac:dyDescent="0.25"/>
  <cols>
    <col min="1" max="1" width="13.09765625" bestFit="1" customWidth="1"/>
  </cols>
  <sheetData>
    <row r="1" spans="1:9" x14ac:dyDescent="0.25">
      <c r="A1" s="7" t="s">
        <v>37</v>
      </c>
      <c r="B1" s="20">
        <v>1.6299999999999999E-2</v>
      </c>
      <c r="C1" s="20">
        <v>3.0099999999999998E-2</v>
      </c>
      <c r="D1" s="20">
        <v>5.7500000000000002E-2</v>
      </c>
      <c r="E1" s="20">
        <v>5.8099999999999999E-2</v>
      </c>
      <c r="F1" s="20">
        <v>0.32800000000000001</v>
      </c>
      <c r="G1" s="20">
        <v>0.32</v>
      </c>
      <c r="H1" s="20">
        <v>0.127</v>
      </c>
      <c r="I1" s="20">
        <v>6.3E-2</v>
      </c>
    </row>
    <row r="2" spans="1:9" x14ac:dyDescent="0.25">
      <c r="A2" s="7" t="s">
        <v>376</v>
      </c>
      <c r="B2" s="21">
        <v>0.105</v>
      </c>
      <c r="C2" s="21">
        <v>0.10100000000000001</v>
      </c>
      <c r="D2" s="21">
        <v>0.11</v>
      </c>
      <c r="E2" s="21">
        <v>0.104</v>
      </c>
      <c r="F2" s="21">
        <v>0.28600000000000003</v>
      </c>
      <c r="G2" s="21">
        <v>0.23400000000000001</v>
      </c>
      <c r="H2" s="21">
        <v>2.6999999999999996E-2</v>
      </c>
      <c r="I2" s="21">
        <v>3.3000000000000002E-2</v>
      </c>
    </row>
    <row r="3" spans="1:9" x14ac:dyDescent="0.25">
      <c r="A3" s="7" t="s">
        <v>377</v>
      </c>
      <c r="B3" s="20">
        <v>8.1500000000000003E-2</v>
      </c>
      <c r="C3" s="20">
        <v>0.105</v>
      </c>
      <c r="D3" s="20">
        <v>0.17800000000000002</v>
      </c>
      <c r="E3" s="20">
        <v>0.16300000000000001</v>
      </c>
      <c r="F3" s="20">
        <v>0.21799999999999997</v>
      </c>
      <c r="G3" s="20">
        <v>0.20300000000000001</v>
      </c>
      <c r="H3" s="20">
        <v>3.2600000000000004E-2</v>
      </c>
      <c r="I3" s="20">
        <v>1.89E-2</v>
      </c>
    </row>
    <row r="4" spans="1:9" x14ac:dyDescent="0.25">
      <c r="A4" s="7" t="s">
        <v>378</v>
      </c>
      <c r="B4" s="21">
        <v>8.8499999999999995E-2</v>
      </c>
      <c r="C4" s="21">
        <v>8.3099999999999993E-2</v>
      </c>
      <c r="D4" s="21">
        <v>0.18099999999999997</v>
      </c>
      <c r="E4" s="21">
        <v>0.16400000000000001</v>
      </c>
      <c r="F4" s="21">
        <v>0.19339999999999999</v>
      </c>
      <c r="G4" s="21">
        <v>0.23100000000000001</v>
      </c>
      <c r="H4" s="21">
        <v>1.8599999999999998E-2</v>
      </c>
      <c r="I4" s="21">
        <v>4.0399999999999998E-2</v>
      </c>
    </row>
    <row r="5" spans="1:9" x14ac:dyDescent="0.25">
      <c r="A5" s="7" t="s">
        <v>69</v>
      </c>
      <c r="B5" s="20">
        <v>9.3799999999999994E-2</v>
      </c>
      <c r="C5" s="20">
        <v>0.122</v>
      </c>
      <c r="D5" s="20">
        <v>0.14600000000000002</v>
      </c>
      <c r="E5" s="20">
        <v>0.189</v>
      </c>
      <c r="F5" s="20">
        <v>0.17399999999999999</v>
      </c>
      <c r="G5" s="20">
        <v>0.193</v>
      </c>
      <c r="H5" s="20">
        <v>5.3199999999999997E-2</v>
      </c>
      <c r="I5" s="20">
        <v>2.9000000000000001E-2</v>
      </c>
    </row>
    <row r="6" spans="1:9" x14ac:dyDescent="0.25">
      <c r="A6" s="7" t="s">
        <v>73</v>
      </c>
      <c r="B6" s="21">
        <v>0.1036</v>
      </c>
      <c r="C6" s="21">
        <v>9.7799999999999998E-2</v>
      </c>
      <c r="D6" s="21">
        <v>0.189</v>
      </c>
      <c r="E6" s="21">
        <v>0.17299999999999999</v>
      </c>
      <c r="F6" s="21">
        <v>0.16</v>
      </c>
      <c r="G6" s="21">
        <v>0.22</v>
      </c>
      <c r="H6" s="21">
        <v>1.8099999999999998E-2</v>
      </c>
      <c r="I6" s="21">
        <v>3.85E-2</v>
      </c>
    </row>
    <row r="7" spans="1:9" x14ac:dyDescent="0.25">
      <c r="A7" s="7" t="s">
        <v>379</v>
      </c>
      <c r="B7" s="20">
        <v>0.11609999999999999</v>
      </c>
      <c r="C7" s="20">
        <v>0.105</v>
      </c>
      <c r="D7" s="20">
        <v>0.158</v>
      </c>
      <c r="E7" s="20">
        <v>0.156</v>
      </c>
      <c r="F7" s="20">
        <v>0.17100000000000001</v>
      </c>
      <c r="G7" s="20">
        <v>0.218</v>
      </c>
      <c r="H7" s="20">
        <v>2.7799999999999998E-2</v>
      </c>
      <c r="I7" s="20">
        <v>4.8099999999999997E-2</v>
      </c>
    </row>
    <row r="8" spans="1:9" x14ac:dyDescent="0.25">
      <c r="A8" s="7" t="s">
        <v>380</v>
      </c>
      <c r="B8" s="21">
        <v>0.13200000000000001</v>
      </c>
      <c r="C8" s="21">
        <v>8.7099999999999997E-2</v>
      </c>
      <c r="D8" s="21">
        <v>0.1716</v>
      </c>
      <c r="E8" s="21">
        <v>0.17</v>
      </c>
      <c r="F8" s="21">
        <v>0.19300000000000003</v>
      </c>
      <c r="G8" s="21">
        <v>0.21099999999999999</v>
      </c>
      <c r="H8" s="21">
        <v>1.9199999999999998E-2</v>
      </c>
      <c r="I8" s="21">
        <v>1.61E-2</v>
      </c>
    </row>
    <row r="9" spans="1:9" x14ac:dyDescent="0.25">
      <c r="A9" s="7" t="s">
        <v>381</v>
      </c>
      <c r="B9" s="20">
        <v>0.109</v>
      </c>
      <c r="C9" s="20">
        <v>0.107</v>
      </c>
      <c r="D9" s="20">
        <v>0.21199999999999999</v>
      </c>
      <c r="E9" s="20">
        <v>0.16700000000000001</v>
      </c>
      <c r="F9" s="20">
        <v>0.16200000000000001</v>
      </c>
      <c r="G9" s="20">
        <v>0.17100000000000001</v>
      </c>
      <c r="H9" s="20">
        <v>3.4299999999999997E-2</v>
      </c>
      <c r="I9" s="20">
        <v>3.7699999999999997E-2</v>
      </c>
    </row>
    <row r="10" spans="1:9" x14ac:dyDescent="0.25">
      <c r="A10" s="7" t="s">
        <v>382</v>
      </c>
      <c r="B10" s="21">
        <v>9.2999999999999999E-2</v>
      </c>
      <c r="C10" s="21">
        <v>0.10199999999999999</v>
      </c>
      <c r="D10" s="21">
        <v>0.21879999999999999</v>
      </c>
      <c r="E10" s="21">
        <v>0.20499999999999999</v>
      </c>
      <c r="F10" s="21">
        <v>0.183</v>
      </c>
      <c r="G10" s="21">
        <v>0.188</v>
      </c>
      <c r="H10" s="21">
        <v>6.2600000000000008E-3</v>
      </c>
      <c r="I10" s="21">
        <v>3.9399999999999999E-3</v>
      </c>
    </row>
    <row r="11" spans="1:9" x14ac:dyDescent="0.25">
      <c r="A11" s="7" t="s">
        <v>383</v>
      </c>
      <c r="B11" s="20">
        <v>0.121</v>
      </c>
      <c r="C11" s="20">
        <v>0.13500000000000001</v>
      </c>
      <c r="D11" s="20">
        <v>0.14600000000000002</v>
      </c>
      <c r="E11" s="20">
        <v>0.184</v>
      </c>
      <c r="F11" s="20">
        <v>0.188</v>
      </c>
      <c r="G11" s="20">
        <v>0.193</v>
      </c>
      <c r="H11" s="20">
        <v>9.0000000000000011E-3</v>
      </c>
      <c r="I11" s="20">
        <v>2.4E-2</v>
      </c>
    </row>
    <row r="12" spans="1:9" x14ac:dyDescent="0.25">
      <c r="A12" s="7" t="s">
        <v>384</v>
      </c>
      <c r="B12" s="21">
        <v>0.13</v>
      </c>
      <c r="C12" s="21">
        <v>9.1800000000000007E-2</v>
      </c>
      <c r="D12" s="21">
        <v>0.16370000000000001</v>
      </c>
      <c r="E12" s="21">
        <v>0.14799999999999999</v>
      </c>
      <c r="F12" s="21">
        <v>0.185</v>
      </c>
      <c r="G12" s="21">
        <v>0.20300000000000001</v>
      </c>
      <c r="H12" s="21">
        <v>3.4299999999999997E-2</v>
      </c>
      <c r="I12" s="21">
        <v>4.4200000000000003E-2</v>
      </c>
    </row>
    <row r="13" spans="1:9" x14ac:dyDescent="0.25">
      <c r="A13" s="7" t="s">
        <v>385</v>
      </c>
      <c r="B13" s="20">
        <v>0.107</v>
      </c>
      <c r="C13" s="20">
        <v>0.11700000000000001</v>
      </c>
      <c r="D13" s="20">
        <v>0.14699999999999999</v>
      </c>
      <c r="E13" s="20">
        <v>0.184</v>
      </c>
      <c r="F13" s="20">
        <v>0.19900000000000004</v>
      </c>
      <c r="G13" s="20">
        <v>0.20699999999999999</v>
      </c>
      <c r="H13" s="20">
        <v>1.0999999999999999E-2</v>
      </c>
      <c r="I13" s="20">
        <v>2.8000000000000001E-2</v>
      </c>
    </row>
    <row r="14" spans="1:9" x14ac:dyDescent="0.25">
      <c r="A14" s="7" t="s">
        <v>386</v>
      </c>
      <c r="B14" s="21">
        <v>9.3700000000000006E-2</v>
      </c>
      <c r="C14" s="21">
        <v>7.6600000000000001E-2</v>
      </c>
      <c r="D14" s="21">
        <v>0.17700000000000002</v>
      </c>
      <c r="E14" s="21">
        <v>0.159</v>
      </c>
      <c r="F14" s="21">
        <v>0.1767</v>
      </c>
      <c r="G14" s="21">
        <v>0.21</v>
      </c>
      <c r="H14" s="21">
        <v>4.1200000000000001E-2</v>
      </c>
      <c r="I14" s="21">
        <v>6.5799999999999997E-2</v>
      </c>
    </row>
    <row r="15" spans="1:9" x14ac:dyDescent="0.25">
      <c r="A15" s="7" t="s">
        <v>82</v>
      </c>
      <c r="B15" s="20">
        <v>8.8499999999999995E-2</v>
      </c>
      <c r="C15" s="20">
        <v>9.6199999999999994E-2</v>
      </c>
      <c r="D15" s="20">
        <v>0.16800000000000001</v>
      </c>
      <c r="E15" s="20">
        <v>0.151</v>
      </c>
      <c r="F15" s="20">
        <v>0.21</v>
      </c>
      <c r="G15" s="20">
        <v>0.20699999999999999</v>
      </c>
      <c r="H15" s="20">
        <v>3.0300000000000001E-2</v>
      </c>
      <c r="I15" s="20">
        <v>4.9000000000000002E-2</v>
      </c>
    </row>
    <row r="16" spans="1:9" x14ac:dyDescent="0.25">
      <c r="A16" s="7" t="s">
        <v>387</v>
      </c>
      <c r="B16" s="21">
        <v>0.1333</v>
      </c>
      <c r="C16" s="21">
        <v>9.0399999999999994E-2</v>
      </c>
      <c r="D16" s="21">
        <v>0.16600000000000001</v>
      </c>
      <c r="E16" s="21">
        <v>0.155</v>
      </c>
      <c r="F16" s="21">
        <v>0.17100000000000001</v>
      </c>
      <c r="G16" s="21">
        <v>0.224</v>
      </c>
      <c r="H16" s="21">
        <v>3.73E-2</v>
      </c>
      <c r="I16" s="21">
        <v>2.3E-2</v>
      </c>
    </row>
    <row r="17" spans="1:9" x14ac:dyDescent="0.25">
      <c r="A17" s="7" t="s">
        <v>88</v>
      </c>
      <c r="B17" s="20">
        <v>9.0800000000000006E-2</v>
      </c>
      <c r="C17" s="20">
        <v>6.4100000000000004E-2</v>
      </c>
      <c r="D17" s="20">
        <v>0.14099999999999999</v>
      </c>
      <c r="E17" s="20">
        <v>0.154</v>
      </c>
      <c r="F17" s="20">
        <v>0.21300000000000002</v>
      </c>
      <c r="G17" s="20">
        <v>0.24099999999999999</v>
      </c>
      <c r="H17" s="20">
        <v>4.6600000000000003E-2</v>
      </c>
      <c r="I17" s="20">
        <v>4.9500000000000002E-2</v>
      </c>
    </row>
    <row r="18" spans="1:9" x14ac:dyDescent="0.25">
      <c r="A18" s="7" t="s">
        <v>388</v>
      </c>
      <c r="B18" s="21">
        <v>0.112</v>
      </c>
      <c r="C18" s="21">
        <v>9.5799999999999996E-2</v>
      </c>
      <c r="D18" s="21">
        <v>0.17600000000000002</v>
      </c>
      <c r="E18" s="21">
        <v>0.159</v>
      </c>
      <c r="F18" s="21">
        <v>0.18729999999999999</v>
      </c>
      <c r="G18" s="21">
        <v>0.20899999999999999</v>
      </c>
      <c r="H18" s="21">
        <v>2.4500000000000001E-2</v>
      </c>
      <c r="I18" s="21">
        <v>3.6400000000000002E-2</v>
      </c>
    </row>
    <row r="19" spans="1:9" x14ac:dyDescent="0.25">
      <c r="A19" s="7" t="s">
        <v>389</v>
      </c>
      <c r="B19" s="20">
        <v>9.8900000000000002E-2</v>
      </c>
      <c r="C19" s="20">
        <v>0.111</v>
      </c>
      <c r="D19" s="20">
        <v>0.21099999999999999</v>
      </c>
      <c r="E19" s="20">
        <v>0.16300000000000001</v>
      </c>
      <c r="F19" s="20">
        <v>0.18820000000000001</v>
      </c>
      <c r="G19" s="20">
        <v>0.14799999999999999</v>
      </c>
      <c r="H19" s="20">
        <v>3.2099999999999997E-2</v>
      </c>
      <c r="I19" s="20">
        <v>4.7800000000000002E-2</v>
      </c>
    </row>
    <row r="20" spans="1:9" x14ac:dyDescent="0.25">
      <c r="A20" s="7" t="s">
        <v>105</v>
      </c>
      <c r="B20" s="21">
        <v>0.09</v>
      </c>
      <c r="C20" s="21">
        <v>7.6499999999999999E-2</v>
      </c>
      <c r="D20" s="21">
        <v>0.21799999999999997</v>
      </c>
      <c r="E20" s="21">
        <v>0.19139999999999999</v>
      </c>
      <c r="F20" s="21">
        <v>0.15999999999999998</v>
      </c>
      <c r="G20" s="21">
        <v>0.186</v>
      </c>
      <c r="H20" s="21">
        <v>2.8000000000000004E-2</v>
      </c>
      <c r="I20" s="21">
        <v>5.0099999999999999E-2</v>
      </c>
    </row>
    <row r="21" spans="1:9" x14ac:dyDescent="0.25">
      <c r="A21" s="7" t="s">
        <v>111</v>
      </c>
      <c r="B21" s="20">
        <v>0.13700000000000001</v>
      </c>
      <c r="C21" s="20">
        <v>0.11700000000000001</v>
      </c>
      <c r="D21" s="20">
        <v>0.13799999999999998</v>
      </c>
      <c r="E21" s="20">
        <v>0.155</v>
      </c>
      <c r="F21" s="20">
        <v>0.17169999999999999</v>
      </c>
      <c r="G21" s="20">
        <v>0.19600000000000001</v>
      </c>
      <c r="H21" s="20">
        <v>3.1100000000000003E-2</v>
      </c>
      <c r="I21" s="20">
        <v>5.4199999999999998E-2</v>
      </c>
    </row>
    <row r="22" spans="1:9" x14ac:dyDescent="0.25">
      <c r="A22" s="7" t="s">
        <v>123</v>
      </c>
      <c r="B22" s="21">
        <v>0.13600000000000001</v>
      </c>
      <c r="C22" s="21">
        <v>0.1032</v>
      </c>
      <c r="D22" s="21">
        <v>0.19500000000000001</v>
      </c>
      <c r="E22" s="21">
        <v>0.17399999999999999</v>
      </c>
      <c r="F22" s="21">
        <v>0.10499999999999998</v>
      </c>
      <c r="G22" s="21">
        <v>0.27200000000000002</v>
      </c>
      <c r="H22" s="21">
        <v>6.4400000000000013E-3</v>
      </c>
      <c r="I22" s="21">
        <v>8.3599999999999994E-3</v>
      </c>
    </row>
    <row r="23" spans="1:9" x14ac:dyDescent="0.25">
      <c r="A23" s="7" t="s">
        <v>390</v>
      </c>
      <c r="B23" s="20">
        <v>7.3700000000000002E-2</v>
      </c>
      <c r="C23" s="20">
        <v>8.3400000000000002E-2</v>
      </c>
      <c r="D23" s="20">
        <v>0.15200000000000002</v>
      </c>
      <c r="E23" s="20">
        <v>0.17299999999999999</v>
      </c>
      <c r="F23" s="20">
        <v>0.18</v>
      </c>
      <c r="G23" s="20">
        <v>0.25600000000000001</v>
      </c>
      <c r="H23" s="20">
        <v>4.1200000000000001E-2</v>
      </c>
      <c r="I23" s="20">
        <v>4.07E-2</v>
      </c>
    </row>
    <row r="24" spans="1:9" x14ac:dyDescent="0.25">
      <c r="A24" s="7" t="s">
        <v>391</v>
      </c>
      <c r="B24" s="21">
        <v>0.14360000000000001</v>
      </c>
      <c r="C24" s="21">
        <v>0.129</v>
      </c>
      <c r="D24" s="21">
        <v>0.14400000000000002</v>
      </c>
      <c r="E24" s="21">
        <v>0.17799999999999999</v>
      </c>
      <c r="F24" s="21">
        <v>0.183</v>
      </c>
      <c r="G24" s="21">
        <v>0.193</v>
      </c>
      <c r="H24" s="21">
        <v>1.26E-2</v>
      </c>
      <c r="I24" s="21">
        <v>1.6799999999999999E-2</v>
      </c>
    </row>
    <row r="25" spans="1:9" x14ac:dyDescent="0.25">
      <c r="A25" s="7" t="s">
        <v>137</v>
      </c>
      <c r="B25" s="20">
        <v>6.3399999999999998E-2</v>
      </c>
      <c r="C25" s="20">
        <v>6.0999999999999999E-2</v>
      </c>
      <c r="D25" s="20">
        <v>0.22700000000000001</v>
      </c>
      <c r="E25" s="20">
        <v>0.23400000000000001</v>
      </c>
      <c r="F25" s="20">
        <v>0.1774</v>
      </c>
      <c r="G25" s="20">
        <v>0.19400000000000001</v>
      </c>
      <c r="H25" s="20">
        <v>1.9200000000000002E-2</v>
      </c>
      <c r="I25" s="20">
        <v>2.4E-2</v>
      </c>
    </row>
    <row r="26" spans="1:9" x14ac:dyDescent="0.25">
      <c r="A26" s="7" t="s">
        <v>142</v>
      </c>
      <c r="B26" s="21">
        <v>7.5399999999999995E-2</v>
      </c>
      <c r="C26" s="21">
        <v>4.2599999999999999E-2</v>
      </c>
      <c r="D26" s="21">
        <v>0.22500000000000001</v>
      </c>
      <c r="E26" s="21">
        <v>0.20399999999999999</v>
      </c>
      <c r="F26" s="21">
        <v>0.17700000000000002</v>
      </c>
      <c r="G26" s="21">
        <v>0.16600000000000001</v>
      </c>
      <c r="H26" s="21">
        <v>4.9800000000000004E-2</v>
      </c>
      <c r="I26" s="21">
        <v>6.0199999999999997E-2</v>
      </c>
    </row>
    <row r="27" spans="1:9" x14ac:dyDescent="0.25">
      <c r="A27" s="7" t="s">
        <v>392</v>
      </c>
      <c r="B27" s="20">
        <v>8.1100000000000005E-2</v>
      </c>
      <c r="C27" s="20">
        <v>5.57E-2</v>
      </c>
      <c r="D27" s="20">
        <v>0.221</v>
      </c>
      <c r="E27" s="20">
        <v>0.22600000000000001</v>
      </c>
      <c r="F27" s="20">
        <v>0.19600000000000001</v>
      </c>
      <c r="G27" s="20">
        <v>0.193</v>
      </c>
      <c r="H27" s="20">
        <v>1.03E-2</v>
      </c>
      <c r="I27" s="20">
        <v>1.6899999999999998E-2</v>
      </c>
    </row>
    <row r="28" spans="1:9" x14ac:dyDescent="0.25">
      <c r="A28" s="7" t="s">
        <v>393</v>
      </c>
      <c r="B28" s="21">
        <v>9.2799999999999994E-2</v>
      </c>
      <c r="C28" s="21">
        <v>7.8200000000000006E-2</v>
      </c>
      <c r="D28" s="21">
        <v>0.18290000000000001</v>
      </c>
      <c r="E28" s="21">
        <v>0.20399999999999999</v>
      </c>
      <c r="F28" s="21">
        <v>0.19900000000000001</v>
      </c>
      <c r="G28" s="21">
        <v>0.2</v>
      </c>
      <c r="H28" s="21">
        <v>1.5799999999999998E-2</v>
      </c>
      <c r="I28" s="21">
        <v>2.7300000000000001E-2</v>
      </c>
    </row>
    <row r="29" spans="1:9" x14ac:dyDescent="0.25">
      <c r="A29" s="7" t="s">
        <v>147</v>
      </c>
      <c r="B29" s="20">
        <v>9.5500000000000002E-2</v>
      </c>
      <c r="C29" s="20">
        <v>9.7600000000000006E-2</v>
      </c>
      <c r="D29" s="20">
        <v>0.20299999999999999</v>
      </c>
      <c r="E29" s="20">
        <v>0.216</v>
      </c>
      <c r="F29" s="20">
        <v>0.151</v>
      </c>
      <c r="G29" s="20">
        <v>0.17</v>
      </c>
      <c r="H29" s="20">
        <v>3.1699999999999999E-2</v>
      </c>
      <c r="I29" s="20">
        <v>3.5200000000000002E-2</v>
      </c>
    </row>
    <row r="30" spans="1:9" x14ac:dyDescent="0.25">
      <c r="A30" s="7" t="s">
        <v>394</v>
      </c>
      <c r="B30" s="21">
        <v>8.0500000000000002E-2</v>
      </c>
      <c r="C30" s="21">
        <v>7.0599999999999996E-2</v>
      </c>
      <c r="D30" s="21">
        <v>0.21700000000000003</v>
      </c>
      <c r="E30" s="21">
        <v>0.184</v>
      </c>
      <c r="F30" s="21">
        <v>0.19800000000000001</v>
      </c>
      <c r="G30" s="21">
        <v>0.188</v>
      </c>
      <c r="H30" s="21">
        <v>2.8199999999999996E-2</v>
      </c>
      <c r="I30" s="21">
        <v>3.3700000000000001E-2</v>
      </c>
    </row>
    <row r="31" spans="1:9" x14ac:dyDescent="0.25">
      <c r="A31" s="7" t="s">
        <v>395</v>
      </c>
      <c r="B31" s="20">
        <v>0.108</v>
      </c>
      <c r="C31" s="20">
        <v>9.6000000000000002E-2</v>
      </c>
      <c r="D31" s="20">
        <v>0.159</v>
      </c>
      <c r="E31" s="20">
        <v>0.17100000000000001</v>
      </c>
      <c r="F31" s="20">
        <v>0.20300000000000001</v>
      </c>
      <c r="G31" s="20">
        <v>0.19600000000000001</v>
      </c>
      <c r="H31" s="20">
        <v>2.5600000000000005E-2</v>
      </c>
      <c r="I31" s="20">
        <v>4.1399999999999999E-2</v>
      </c>
    </row>
    <row r="32" spans="1:9" x14ac:dyDescent="0.25">
      <c r="A32" s="7" t="s">
        <v>396</v>
      </c>
      <c r="B32" s="21">
        <v>8.9200000000000002E-2</v>
      </c>
      <c r="C32" s="21">
        <v>7.8E-2</v>
      </c>
      <c r="D32" s="21">
        <v>0.16700000000000001</v>
      </c>
      <c r="E32" s="21">
        <v>0.20499999999999999</v>
      </c>
      <c r="F32" s="21">
        <v>0.21000000000000002</v>
      </c>
      <c r="G32" s="21">
        <v>0.17199999999999999</v>
      </c>
      <c r="H32" s="21">
        <v>3.0799999999999994E-2</v>
      </c>
      <c r="I32" s="21">
        <v>4.8000000000000001E-2</v>
      </c>
    </row>
    <row r="33" spans="1:9" x14ac:dyDescent="0.25">
      <c r="A33" s="7" t="s">
        <v>397</v>
      </c>
      <c r="B33" s="20">
        <v>0.17699999999999999</v>
      </c>
      <c r="C33" s="20">
        <v>0.13900000000000001</v>
      </c>
      <c r="D33" s="20">
        <v>0.14069999999999999</v>
      </c>
      <c r="E33" s="20">
        <v>0.13300000000000001</v>
      </c>
      <c r="F33" s="20">
        <v>0.14899999999999999</v>
      </c>
      <c r="G33" s="20">
        <v>0.16900000000000001</v>
      </c>
      <c r="H33" s="20">
        <v>3.7099999999999994E-2</v>
      </c>
      <c r="I33" s="20">
        <v>5.5199999999999999E-2</v>
      </c>
    </row>
    <row r="34" spans="1:9" x14ac:dyDescent="0.25">
      <c r="A34" s="7" t="s">
        <v>153</v>
      </c>
      <c r="B34" s="21">
        <v>8.5400000000000004E-2</v>
      </c>
      <c r="C34" s="21">
        <v>9.3399999999999997E-2</v>
      </c>
      <c r="D34" s="21">
        <v>0.20280000000000001</v>
      </c>
      <c r="E34" s="21">
        <v>0.21299999999999999</v>
      </c>
      <c r="F34" s="21">
        <v>0.15600000000000003</v>
      </c>
      <c r="G34" s="21">
        <v>0.18</v>
      </c>
      <c r="H34" s="21">
        <v>2.7000000000000003E-2</v>
      </c>
      <c r="I34" s="21">
        <v>4.24E-2</v>
      </c>
    </row>
    <row r="35" spans="1:9" x14ac:dyDescent="0.25">
      <c r="A35" s="7" t="s">
        <v>398</v>
      </c>
      <c r="B35" s="20">
        <v>7.9600000000000004E-2</v>
      </c>
      <c r="C35" s="20">
        <v>6.7799999999999999E-2</v>
      </c>
      <c r="D35" s="20">
        <v>0.20219999999999999</v>
      </c>
      <c r="E35" s="20">
        <v>0.23599999999999999</v>
      </c>
      <c r="F35" s="20">
        <v>0.15400000000000003</v>
      </c>
      <c r="G35" s="20">
        <v>0.188</v>
      </c>
      <c r="H35" s="20">
        <v>3.6700000000000003E-2</v>
      </c>
      <c r="I35" s="20">
        <v>3.5700000000000003E-2</v>
      </c>
    </row>
    <row r="36" spans="1:9" x14ac:dyDescent="0.25">
      <c r="A36" s="7" t="s">
        <v>399</v>
      </c>
      <c r="B36" s="21">
        <v>0.11</v>
      </c>
      <c r="C36" s="21">
        <v>8.6599999999999996E-2</v>
      </c>
      <c r="D36" s="21">
        <v>0.1585</v>
      </c>
      <c r="E36" s="21">
        <v>0.189</v>
      </c>
      <c r="F36" s="21">
        <v>0.19399999999999998</v>
      </c>
      <c r="G36" s="21">
        <v>0.23</v>
      </c>
      <c r="H36" s="21">
        <v>1.5699999999999999E-2</v>
      </c>
      <c r="I36" s="21">
        <v>1.6199999999999999E-2</v>
      </c>
    </row>
    <row r="37" spans="1:9" x14ac:dyDescent="0.25">
      <c r="A37" s="7" t="s">
        <v>400</v>
      </c>
      <c r="B37" s="20">
        <v>0.10199999999999999</v>
      </c>
      <c r="C37" s="20">
        <v>0.11600000000000001</v>
      </c>
      <c r="D37" s="20">
        <v>0.191</v>
      </c>
      <c r="E37" s="20">
        <v>0.193</v>
      </c>
      <c r="F37" s="20">
        <v>0.17399999999999999</v>
      </c>
      <c r="G37" s="20">
        <v>0.18</v>
      </c>
      <c r="H37" s="20">
        <v>2.18E-2</v>
      </c>
      <c r="I37" s="20">
        <v>2.2200000000000001E-2</v>
      </c>
    </row>
    <row r="38" spans="1:9" x14ac:dyDescent="0.25">
      <c r="A38" s="7" t="s">
        <v>157</v>
      </c>
      <c r="B38" s="21">
        <v>9.9299999999999999E-2</v>
      </c>
      <c r="C38" s="21">
        <v>8.5199999999999998E-2</v>
      </c>
      <c r="D38" s="21">
        <v>0.1832</v>
      </c>
      <c r="E38" s="21">
        <v>0.16</v>
      </c>
      <c r="F38" s="21">
        <v>0.19899999999999998</v>
      </c>
      <c r="G38" s="21">
        <v>0.23300000000000001</v>
      </c>
      <c r="H38" s="21">
        <v>1.8200000000000001E-2</v>
      </c>
      <c r="I38" s="21">
        <v>2.2100000000000002E-2</v>
      </c>
    </row>
    <row r="39" spans="1:9" x14ac:dyDescent="0.25">
      <c r="A39" s="7" t="s">
        <v>401</v>
      </c>
      <c r="B39" s="20">
        <v>0.11700000000000001</v>
      </c>
      <c r="C39" s="20">
        <v>0.1009</v>
      </c>
      <c r="D39" s="20">
        <v>0.18609999999999999</v>
      </c>
      <c r="E39" s="20">
        <v>0.188</v>
      </c>
      <c r="F39" s="20">
        <v>0.13899999999999998</v>
      </c>
      <c r="G39" s="20">
        <v>0.16500000000000001</v>
      </c>
      <c r="H39" s="20">
        <v>4.6099999999999995E-2</v>
      </c>
      <c r="I39" s="20">
        <v>5.79E-2</v>
      </c>
    </row>
    <row r="40" spans="1:9" x14ac:dyDescent="0.25">
      <c r="A40" s="7" t="s">
        <v>163</v>
      </c>
      <c r="B40" s="21">
        <v>8.6999999999999994E-2</v>
      </c>
      <c r="C40" s="21">
        <v>7.1599999999999997E-2</v>
      </c>
      <c r="D40" s="21">
        <v>0.1714</v>
      </c>
      <c r="E40" s="21">
        <v>0.20200000000000001</v>
      </c>
      <c r="F40" s="21">
        <v>0.16400000000000003</v>
      </c>
      <c r="G40" s="21">
        <v>0.17799999999999999</v>
      </c>
      <c r="H40" s="21">
        <v>3.2500000000000001E-2</v>
      </c>
      <c r="I40" s="21">
        <v>9.35E-2</v>
      </c>
    </row>
    <row r="41" spans="1:9" x14ac:dyDescent="0.25">
      <c r="A41" s="7" t="s">
        <v>402</v>
      </c>
      <c r="B41" s="20">
        <v>9.1499999999999998E-2</v>
      </c>
      <c r="C41" s="20">
        <v>8.4000000000000005E-2</v>
      </c>
      <c r="D41" s="20">
        <v>0.16699999999999998</v>
      </c>
      <c r="E41" s="20">
        <v>0.182</v>
      </c>
      <c r="F41" s="20">
        <v>0.19699999999999998</v>
      </c>
      <c r="G41" s="20">
        <v>0.22600000000000001</v>
      </c>
      <c r="H41" s="20">
        <v>1.24E-2</v>
      </c>
      <c r="I41" s="20">
        <v>4.0099999999999997E-2</v>
      </c>
    </row>
    <row r="42" spans="1:9" x14ac:dyDescent="0.25">
      <c r="A42" s="7" t="s">
        <v>173</v>
      </c>
      <c r="B42" s="21">
        <v>9.5600000000000004E-2</v>
      </c>
      <c r="C42" s="21">
        <v>7.9399999999999998E-2</v>
      </c>
      <c r="D42" s="21">
        <v>0.20180000000000001</v>
      </c>
      <c r="E42" s="21">
        <v>0.17599999999999999</v>
      </c>
      <c r="F42" s="21">
        <v>0.17699999999999999</v>
      </c>
      <c r="G42" s="21">
        <v>0.17699999999999999</v>
      </c>
      <c r="H42" s="21">
        <v>3.2200000000000006E-2</v>
      </c>
      <c r="I42" s="21">
        <v>6.0999999999999999E-2</v>
      </c>
    </row>
    <row r="43" spans="1:9" x14ac:dyDescent="0.25">
      <c r="A43" s="7" t="s">
        <v>189</v>
      </c>
      <c r="B43" s="20">
        <v>0.11600000000000001</v>
      </c>
      <c r="C43" s="20">
        <v>9.2899999999999996E-2</v>
      </c>
      <c r="D43" s="20">
        <v>0.16599999999999998</v>
      </c>
      <c r="E43" s="20">
        <v>0.19700000000000001</v>
      </c>
      <c r="F43" s="20">
        <v>0.13600000000000001</v>
      </c>
      <c r="G43" s="20">
        <v>0.1361</v>
      </c>
      <c r="H43" s="20">
        <v>7.4300000000000005E-2</v>
      </c>
      <c r="I43" s="20">
        <v>8.1699999999999995E-2</v>
      </c>
    </row>
    <row r="44" spans="1:9" x14ac:dyDescent="0.25">
      <c r="A44" s="7" t="s">
        <v>403</v>
      </c>
      <c r="B44" s="21">
        <v>7.6200000000000004E-2</v>
      </c>
      <c r="C44" s="21">
        <v>9.9299999999999999E-2</v>
      </c>
      <c r="D44" s="21">
        <v>0.1842</v>
      </c>
      <c r="E44" s="21">
        <v>0.223</v>
      </c>
      <c r="F44" s="21">
        <v>0.20900000000000002</v>
      </c>
      <c r="G44" s="21">
        <v>0.17199999999999999</v>
      </c>
      <c r="H44" s="21">
        <v>3.0550000000000001E-2</v>
      </c>
      <c r="I44" s="21">
        <v>5.7499999999999999E-3</v>
      </c>
    </row>
    <row r="45" spans="1:9" x14ac:dyDescent="0.25">
      <c r="A45" s="7" t="s">
        <v>404</v>
      </c>
      <c r="B45" s="20">
        <v>0.123</v>
      </c>
      <c r="C45" s="20">
        <v>9.6299999999999997E-2</v>
      </c>
      <c r="D45" s="20">
        <v>0.17</v>
      </c>
      <c r="E45" s="20">
        <v>0.16700000000000001</v>
      </c>
      <c r="F45" s="20">
        <v>0.17499999999999999</v>
      </c>
      <c r="G45" s="20">
        <v>0.192</v>
      </c>
      <c r="H45" s="20">
        <v>2.9600000000000001E-2</v>
      </c>
      <c r="I45" s="20">
        <v>4.7100000000000003E-2</v>
      </c>
    </row>
    <row r="46" spans="1:9" x14ac:dyDescent="0.25">
      <c r="A46" s="7" t="s">
        <v>405</v>
      </c>
      <c r="B46" s="21">
        <v>0.10199999999999999</v>
      </c>
      <c r="C46" s="21">
        <v>9.9199999999999997E-2</v>
      </c>
      <c r="D46" s="21">
        <v>0.161</v>
      </c>
      <c r="E46" s="21">
        <v>0.16719999999999999</v>
      </c>
      <c r="F46" s="21">
        <v>0.193</v>
      </c>
      <c r="G46" s="21">
        <v>0.186</v>
      </c>
      <c r="H46" s="21">
        <v>3.8100000000000002E-2</v>
      </c>
      <c r="I46" s="21">
        <v>5.3499999999999999E-2</v>
      </c>
    </row>
    <row r="47" spans="1:9" x14ac:dyDescent="0.25">
      <c r="A47" s="7" t="s">
        <v>211</v>
      </c>
      <c r="B47" s="20">
        <v>7.6499999999999999E-2</v>
      </c>
      <c r="C47" s="20">
        <v>5.7500000000000002E-2</v>
      </c>
      <c r="D47" s="20">
        <v>0.251</v>
      </c>
      <c r="E47" s="20">
        <v>0.22600000000000001</v>
      </c>
      <c r="F47" s="20">
        <v>0.15199999999999997</v>
      </c>
      <c r="G47" s="20">
        <v>0.13500000000000001</v>
      </c>
      <c r="H47" s="20">
        <v>5.609999999999999E-2</v>
      </c>
      <c r="I47" s="20">
        <v>4.5900000000000003E-2</v>
      </c>
    </row>
    <row r="48" spans="1:9" x14ac:dyDescent="0.25">
      <c r="A48" s="7" t="s">
        <v>239</v>
      </c>
      <c r="B48" s="21">
        <v>0.10299999999999999</v>
      </c>
      <c r="C48" s="21">
        <v>8.5999999999999993E-2</v>
      </c>
      <c r="D48" s="21">
        <v>0.19199999999999998</v>
      </c>
      <c r="E48" s="21">
        <v>0.16400000000000001</v>
      </c>
      <c r="F48" s="21">
        <v>0.124</v>
      </c>
      <c r="G48" s="21">
        <v>0.17399999999999999</v>
      </c>
      <c r="H48" s="21">
        <v>0.05</v>
      </c>
      <c r="I48" s="21">
        <v>0.107</v>
      </c>
    </row>
    <row r="49" spans="1:9" x14ac:dyDescent="0.25">
      <c r="A49" s="7" t="s">
        <v>242</v>
      </c>
      <c r="B49" s="20">
        <v>0.11799999999999999</v>
      </c>
      <c r="C49" s="20">
        <v>8.4199999999999997E-2</v>
      </c>
      <c r="D49" s="20">
        <v>0.17449999999999999</v>
      </c>
      <c r="E49" s="20">
        <v>0.17599999999999999</v>
      </c>
      <c r="F49" s="20">
        <v>0.17900000000000002</v>
      </c>
      <c r="G49" s="20">
        <v>0.20899999999999999</v>
      </c>
      <c r="H49" s="20">
        <v>2.1999999999999999E-2</v>
      </c>
      <c r="I49" s="20">
        <v>3.73E-2</v>
      </c>
    </row>
    <row r="50" spans="1:9" x14ac:dyDescent="0.25">
      <c r="A50" s="7" t="s">
        <v>406</v>
      </c>
      <c r="B50" s="21">
        <v>0.113</v>
      </c>
      <c r="C50" s="21">
        <v>0.11799999999999999</v>
      </c>
      <c r="D50" s="21">
        <v>0.16550000000000001</v>
      </c>
      <c r="E50" s="21">
        <v>0.183</v>
      </c>
      <c r="F50" s="21">
        <v>0.16199999999999998</v>
      </c>
      <c r="G50" s="21">
        <v>0.19</v>
      </c>
      <c r="H50" s="21">
        <v>3.0200000000000005E-2</v>
      </c>
      <c r="I50" s="21">
        <v>3.8300000000000001E-2</v>
      </c>
    </row>
    <row r="51" spans="1:9" x14ac:dyDescent="0.25">
      <c r="A51" s="7" t="s">
        <v>248</v>
      </c>
      <c r="B51" s="20">
        <v>8.0399999999999999E-2</v>
      </c>
      <c r="C51" s="20">
        <v>8.4900000000000003E-2</v>
      </c>
      <c r="D51" s="20">
        <v>0.20399999999999999</v>
      </c>
      <c r="E51" s="20">
        <v>0.20749999999999999</v>
      </c>
      <c r="F51" s="20">
        <v>0.18899999999999997</v>
      </c>
      <c r="G51" s="20">
        <v>0.17100000000000001</v>
      </c>
      <c r="H51" s="20">
        <v>2.6500000000000003E-2</v>
      </c>
      <c r="I51" s="20">
        <v>3.6700000000000003E-2</v>
      </c>
    </row>
    <row r="52" spans="1:9" x14ac:dyDescent="0.25">
      <c r="A52" s="7" t="s">
        <v>252</v>
      </c>
      <c r="B52" s="21">
        <v>0.14000000000000001</v>
      </c>
      <c r="C52" s="21">
        <v>9.8100000000000007E-2</v>
      </c>
      <c r="D52" s="21">
        <v>0.17810000000000001</v>
      </c>
      <c r="E52" s="21">
        <v>0.129</v>
      </c>
      <c r="F52" s="21">
        <v>0.183</v>
      </c>
      <c r="G52" s="21">
        <v>0.192</v>
      </c>
      <c r="H52" s="21">
        <v>3.1399999999999997E-2</v>
      </c>
      <c r="I52" s="21">
        <v>4.8399999999999999E-2</v>
      </c>
    </row>
    <row r="53" spans="1:9" x14ac:dyDescent="0.25">
      <c r="A53" s="7" t="s">
        <v>407</v>
      </c>
      <c r="B53" s="20">
        <v>4.1799999999999997E-2</v>
      </c>
      <c r="C53" s="20">
        <v>3.1E-2</v>
      </c>
      <c r="D53" s="20">
        <v>9.1800000000000007E-2</v>
      </c>
      <c r="E53" s="20">
        <v>6.7400000000000002E-2</v>
      </c>
      <c r="F53" s="20">
        <v>0.30000000000000004</v>
      </c>
      <c r="G53" s="20">
        <v>0.255</v>
      </c>
      <c r="H53" s="20">
        <v>0.16200000000000001</v>
      </c>
      <c r="I53" s="20">
        <v>5.0999999999999997E-2</v>
      </c>
    </row>
    <row r="54" spans="1:9" x14ac:dyDescent="0.25">
      <c r="A54" s="7" t="s">
        <v>259</v>
      </c>
      <c r="B54" s="21">
        <v>0.10299999999999999</v>
      </c>
      <c r="C54" s="21">
        <v>9.6299999999999997E-2</v>
      </c>
      <c r="D54" s="21">
        <v>0.105</v>
      </c>
      <c r="E54" s="21">
        <v>0.111</v>
      </c>
      <c r="F54" s="21">
        <v>0.26850000000000002</v>
      </c>
      <c r="G54" s="21">
        <v>0.246</v>
      </c>
      <c r="H54" s="21">
        <v>3.5400000000000001E-2</v>
      </c>
      <c r="I54" s="21">
        <v>3.4799999999999998E-2</v>
      </c>
    </row>
    <row r="55" spans="1:9" x14ac:dyDescent="0.25">
      <c r="A55" s="7" t="s">
        <v>408</v>
      </c>
      <c r="B55" s="20">
        <v>0.10299999999999999</v>
      </c>
      <c r="C55" s="20">
        <v>0.104</v>
      </c>
      <c r="D55" s="20">
        <v>0.22199999999999998</v>
      </c>
      <c r="E55" s="20">
        <v>0.18870000000000001</v>
      </c>
      <c r="F55" s="20">
        <v>0.16600000000000004</v>
      </c>
      <c r="G55" s="20">
        <v>0.17499999999999999</v>
      </c>
      <c r="H55" s="20">
        <v>1.1400000000000004E-2</v>
      </c>
      <c r="I55" s="20">
        <v>2.9899999999999999E-2</v>
      </c>
    </row>
    <row r="56" spans="1:9" x14ac:dyDescent="0.25">
      <c r="A56" s="7" t="s">
        <v>269</v>
      </c>
      <c r="B56" s="21">
        <v>3.3300000000000003E-2</v>
      </c>
      <c r="C56" s="21">
        <v>3.0300000000000001E-2</v>
      </c>
      <c r="D56" s="21">
        <v>0.10730000000000001</v>
      </c>
      <c r="E56" s="21">
        <v>6.6100000000000006E-2</v>
      </c>
      <c r="F56" s="21">
        <v>0.29399999999999998</v>
      </c>
      <c r="G56" s="21">
        <v>0.19500000000000001</v>
      </c>
      <c r="H56" s="21">
        <v>0.14700000000000002</v>
      </c>
      <c r="I56" s="21">
        <v>0.127</v>
      </c>
    </row>
    <row r="57" spans="1:9" x14ac:dyDescent="0.25">
      <c r="A57" s="7" t="s">
        <v>277</v>
      </c>
      <c r="B57" s="20">
        <v>9.6100000000000005E-2</v>
      </c>
      <c r="C57" s="20">
        <v>8.0600000000000005E-2</v>
      </c>
      <c r="D57" s="20">
        <v>0.22699999999999998</v>
      </c>
      <c r="E57" s="20">
        <v>0.18</v>
      </c>
      <c r="F57" s="20">
        <v>0.17180000000000001</v>
      </c>
      <c r="G57" s="20">
        <v>0.17399999999999999</v>
      </c>
      <c r="H57" s="20">
        <v>3.4999999999999996E-2</v>
      </c>
      <c r="I57" s="20">
        <v>3.5499999999999997E-2</v>
      </c>
    </row>
    <row r="58" spans="1:9" x14ac:dyDescent="0.25">
      <c r="A58" s="7" t="s">
        <v>409</v>
      </c>
      <c r="B58" s="21">
        <v>7.8700000000000006E-2</v>
      </c>
      <c r="C58" s="21">
        <v>6.4500000000000002E-2</v>
      </c>
      <c r="D58" s="21">
        <v>0.17299999999999999</v>
      </c>
      <c r="E58" s="21">
        <v>0.19700000000000001</v>
      </c>
      <c r="F58" s="21">
        <v>0.19389999999999999</v>
      </c>
      <c r="G58" s="21">
        <v>0.20799999999999999</v>
      </c>
      <c r="H58" s="21">
        <v>3.3600000000000005E-2</v>
      </c>
      <c r="I58" s="21">
        <v>5.1299999999999998E-2</v>
      </c>
    </row>
    <row r="59" spans="1:9" x14ac:dyDescent="0.25">
      <c r="A59" s="7" t="s">
        <v>281</v>
      </c>
      <c r="B59" s="20">
        <v>9.1399999999999995E-2</v>
      </c>
      <c r="C59" s="20">
        <v>9.0999999999999998E-2</v>
      </c>
      <c r="D59" s="20">
        <v>0.19400000000000001</v>
      </c>
      <c r="E59" s="20">
        <v>0.18240000000000001</v>
      </c>
      <c r="F59" s="20">
        <v>0.19099999999999998</v>
      </c>
      <c r="G59" s="20">
        <v>0.16800000000000001</v>
      </c>
      <c r="H59" s="20">
        <v>3.5699999999999996E-2</v>
      </c>
      <c r="I59" s="20">
        <v>4.65E-2</v>
      </c>
    </row>
    <row r="60" spans="1:9" x14ac:dyDescent="0.25">
      <c r="A60" s="7" t="s">
        <v>410</v>
      </c>
      <c r="B60" s="21">
        <v>8.3900000000000002E-2</v>
      </c>
      <c r="C60" s="21">
        <v>6.7000000000000004E-2</v>
      </c>
      <c r="D60" s="21">
        <v>0.21809999999999999</v>
      </c>
      <c r="E60" s="21">
        <v>0.189</v>
      </c>
      <c r="F60" s="21">
        <v>0.193</v>
      </c>
      <c r="G60" s="21">
        <v>0.184</v>
      </c>
      <c r="H60" s="21">
        <v>2.2200000000000004E-2</v>
      </c>
      <c r="I60" s="21">
        <v>4.2799999999999998E-2</v>
      </c>
    </row>
    <row r="61" spans="1:9" x14ac:dyDescent="0.25">
      <c r="A61" s="7" t="s">
        <v>286</v>
      </c>
      <c r="B61" s="20">
        <v>8.1199999999999994E-2</v>
      </c>
      <c r="C61" s="20">
        <v>7.9799999999999996E-2</v>
      </c>
      <c r="D61" s="20">
        <v>0.21240000000000001</v>
      </c>
      <c r="E61" s="20">
        <v>0.19500000000000001</v>
      </c>
      <c r="F61" s="20">
        <v>0.21</v>
      </c>
      <c r="G61" s="20">
        <v>0.153</v>
      </c>
      <c r="H61" s="20">
        <v>4.6099999999999995E-2</v>
      </c>
      <c r="I61" s="20">
        <v>2.2499999999999999E-2</v>
      </c>
    </row>
    <row r="62" spans="1:9" x14ac:dyDescent="0.25">
      <c r="A62" s="7" t="s">
        <v>294</v>
      </c>
      <c r="B62" s="21">
        <v>7.5800000000000006E-2</v>
      </c>
      <c r="C62" s="21">
        <v>8.3900000000000002E-2</v>
      </c>
      <c r="D62" s="21">
        <v>0.18099999999999999</v>
      </c>
      <c r="E62" s="21">
        <v>0.17299999999999999</v>
      </c>
      <c r="F62" s="21">
        <v>0.184</v>
      </c>
      <c r="G62" s="21">
        <v>0.184</v>
      </c>
      <c r="H62" s="21">
        <v>4.9099999999999998E-2</v>
      </c>
      <c r="I62" s="21">
        <v>6.9199999999999998E-2</v>
      </c>
    </row>
    <row r="63" spans="1:9" x14ac:dyDescent="0.25">
      <c r="A63" s="7" t="s">
        <v>298</v>
      </c>
      <c r="B63" s="20">
        <v>6.9699999999999998E-2</v>
      </c>
      <c r="C63" s="20">
        <v>8.2500000000000004E-2</v>
      </c>
      <c r="D63" s="20">
        <v>0.185</v>
      </c>
      <c r="E63" s="20">
        <v>0.19850000000000001</v>
      </c>
      <c r="F63" s="20">
        <v>0.20900000000000002</v>
      </c>
      <c r="G63" s="20">
        <v>0.185</v>
      </c>
      <c r="H63" s="20">
        <v>5.1400000000000001E-2</v>
      </c>
      <c r="I63" s="20">
        <v>1.89E-2</v>
      </c>
    </row>
    <row r="64" spans="1:9" x14ac:dyDescent="0.25">
      <c r="A64" s="7" t="s">
        <v>302</v>
      </c>
      <c r="B64" s="21">
        <v>8.4000000000000005E-2</v>
      </c>
      <c r="C64" s="21">
        <v>5.9499999999999997E-2</v>
      </c>
      <c r="D64" s="21">
        <v>0.20299999999999999</v>
      </c>
      <c r="E64" s="21">
        <v>0.219</v>
      </c>
      <c r="F64" s="21">
        <v>0.17299999999999999</v>
      </c>
      <c r="G64" s="21">
        <v>0.1908</v>
      </c>
      <c r="H64" s="21">
        <v>3.0899999999999997E-2</v>
      </c>
      <c r="I64" s="21">
        <v>3.9800000000000002E-2</v>
      </c>
    </row>
    <row r="65" spans="1:9" x14ac:dyDescent="0.25">
      <c r="A65" s="7" t="s">
        <v>307</v>
      </c>
      <c r="B65" s="20">
        <v>8.7099999999999997E-2</v>
      </c>
      <c r="C65" s="20">
        <v>0.109</v>
      </c>
      <c r="D65" s="20">
        <v>0.19769999999999999</v>
      </c>
      <c r="E65" s="20">
        <v>0.19700000000000001</v>
      </c>
      <c r="F65" s="20">
        <v>0.16799999999999998</v>
      </c>
      <c r="G65" s="20">
        <v>0.19500000000000001</v>
      </c>
      <c r="H65" s="20">
        <v>2.1599999999999998E-2</v>
      </c>
      <c r="I65" s="20">
        <v>2.46E-2</v>
      </c>
    </row>
    <row r="66" spans="1:9" x14ac:dyDescent="0.25">
      <c r="A66" s="7" t="s">
        <v>330</v>
      </c>
      <c r="B66" s="21">
        <v>9.5500000000000002E-2</v>
      </c>
      <c r="C66" s="21">
        <v>7.9600000000000004E-2</v>
      </c>
      <c r="D66" s="21">
        <v>0.20250000000000001</v>
      </c>
      <c r="E66" s="21">
        <v>0.184</v>
      </c>
      <c r="F66" s="21">
        <v>0.19400000000000001</v>
      </c>
      <c r="G66" s="21">
        <v>0.193</v>
      </c>
      <c r="H66" s="21">
        <v>1.8300000000000004E-2</v>
      </c>
      <c r="I66" s="21">
        <v>3.3099999999999997E-2</v>
      </c>
    </row>
    <row r="67" spans="1:9" x14ac:dyDescent="0.25">
      <c r="A67" s="7" t="s">
        <v>411</v>
      </c>
      <c r="B67" s="20">
        <v>0.13200000000000001</v>
      </c>
      <c r="C67" s="20">
        <v>0.124</v>
      </c>
      <c r="D67" s="20">
        <v>0.13500000000000001</v>
      </c>
      <c r="E67" s="20">
        <v>0.1762</v>
      </c>
      <c r="F67" s="20">
        <v>0.18799999999999997</v>
      </c>
      <c r="G67" s="20">
        <v>0.224</v>
      </c>
      <c r="H67" s="20">
        <v>1.286E-2</v>
      </c>
      <c r="I67" s="20">
        <v>7.9399999999999991E-3</v>
      </c>
    </row>
    <row r="68" spans="1:9" x14ac:dyDescent="0.25">
      <c r="A68" s="7" t="s">
        <v>334</v>
      </c>
      <c r="B68" s="21">
        <v>5.8999999999999997E-2</v>
      </c>
      <c r="C68" s="21">
        <v>8.5800000000000001E-2</v>
      </c>
      <c r="D68" s="21">
        <v>0.17299999999999999</v>
      </c>
      <c r="E68" s="21">
        <v>0.1835</v>
      </c>
      <c r="F68" s="21">
        <v>0.18199999999999997</v>
      </c>
      <c r="G68" s="21">
        <v>0.22900000000000001</v>
      </c>
      <c r="H68" s="21">
        <v>5.4100000000000002E-2</v>
      </c>
      <c r="I68" s="21">
        <v>3.3599999999999998E-2</v>
      </c>
    </row>
    <row r="69" spans="1:9" x14ac:dyDescent="0.25">
      <c r="A69" s="7" t="s">
        <v>346</v>
      </c>
      <c r="B69" s="20">
        <v>8.8599999999999998E-2</v>
      </c>
      <c r="C69" s="20">
        <v>6.6000000000000003E-2</v>
      </c>
      <c r="D69" s="20">
        <v>0.20699999999999999</v>
      </c>
      <c r="E69" s="20">
        <v>0.17100000000000001</v>
      </c>
      <c r="F69" s="20">
        <v>0.223</v>
      </c>
      <c r="G69" s="20">
        <v>0.20499999999999999</v>
      </c>
      <c r="H69" s="20">
        <v>1.7599999999999998E-2</v>
      </c>
      <c r="I69" s="20">
        <v>2.18E-2</v>
      </c>
    </row>
    <row r="70" spans="1:9" x14ac:dyDescent="0.25">
      <c r="A70" s="7" t="s">
        <v>412</v>
      </c>
      <c r="B70" s="21">
        <v>9.9299999999999999E-2</v>
      </c>
      <c r="C70" s="21">
        <v>8.4199999999999997E-2</v>
      </c>
      <c r="D70" s="21">
        <v>0.159</v>
      </c>
      <c r="E70" s="21">
        <v>0.16769999999999999</v>
      </c>
      <c r="F70" s="21">
        <v>0.188</v>
      </c>
      <c r="G70" s="21">
        <v>0.23899999999999999</v>
      </c>
      <c r="H70" s="21">
        <v>1.8599999999999992E-2</v>
      </c>
      <c r="I70" s="21">
        <v>4.4200000000000003E-2</v>
      </c>
    </row>
    <row r="71" spans="1:9" x14ac:dyDescent="0.25">
      <c r="A71" s="7" t="s">
        <v>413</v>
      </c>
      <c r="B71" s="20">
        <v>9.8799999999999999E-2</v>
      </c>
      <c r="C71" s="20">
        <v>9.1200000000000003E-2</v>
      </c>
      <c r="D71" s="20">
        <v>0.15670000000000001</v>
      </c>
      <c r="E71" s="20">
        <v>0.124</v>
      </c>
      <c r="F71" s="20">
        <v>0.23500000000000001</v>
      </c>
      <c r="G71" s="20">
        <v>0.22800000000000001</v>
      </c>
      <c r="H71" s="20">
        <v>3.6799999999999999E-2</v>
      </c>
      <c r="I71" s="20">
        <v>2.9499999999999998E-2</v>
      </c>
    </row>
    <row r="72" spans="1:9" x14ac:dyDescent="0.25">
      <c r="A72" s="7" t="s">
        <v>414</v>
      </c>
      <c r="B72" s="21">
        <v>9.4700000000000006E-2</v>
      </c>
      <c r="C72" s="21">
        <v>9.0800000000000006E-2</v>
      </c>
      <c r="D72" s="21">
        <v>0.2175</v>
      </c>
      <c r="E72" s="21">
        <v>0.16300000000000001</v>
      </c>
      <c r="F72" s="21">
        <v>0.19020000000000001</v>
      </c>
      <c r="G72" s="21">
        <v>0.20499999999999999</v>
      </c>
      <c r="H72" s="21">
        <v>1.54E-2</v>
      </c>
      <c r="I72" s="21">
        <v>2.3400000000000001E-2</v>
      </c>
    </row>
    <row r="73" spans="1:9" x14ac:dyDescent="0.25">
      <c r="A73" s="7" t="s">
        <v>356</v>
      </c>
      <c r="B73" s="20">
        <v>0.109</v>
      </c>
      <c r="C73" s="20">
        <v>0.08</v>
      </c>
      <c r="D73" s="20">
        <v>0.19339999999999999</v>
      </c>
      <c r="E73" s="20">
        <v>0.17499999999999999</v>
      </c>
      <c r="F73" s="20">
        <v>0.17599999999999999</v>
      </c>
      <c r="G73" s="20">
        <v>0.19800000000000001</v>
      </c>
      <c r="H73" s="20">
        <v>3.2999999999999995E-2</v>
      </c>
      <c r="I73" s="20">
        <v>3.56E-2</v>
      </c>
    </row>
    <row r="74" spans="1:9" x14ac:dyDescent="0.25">
      <c r="A74" s="7" t="s">
        <v>360</v>
      </c>
      <c r="B74" s="21">
        <v>6.0100000000000001E-2</v>
      </c>
      <c r="C74" s="21">
        <v>5.8099999999999999E-2</v>
      </c>
      <c r="D74" s="21">
        <v>0.17600000000000002</v>
      </c>
      <c r="E74" s="21">
        <v>0.14380000000000001</v>
      </c>
      <c r="F74" s="21">
        <v>0.22000000000000003</v>
      </c>
      <c r="G74" s="21">
        <v>0.31</v>
      </c>
      <c r="H74" s="21">
        <v>2.4460000000000003E-2</v>
      </c>
      <c r="I74" s="21">
        <v>7.5399999999999998E-3</v>
      </c>
    </row>
    <row r="75" spans="1:9" x14ac:dyDescent="0.25">
      <c r="A75" s="7" t="s">
        <v>366</v>
      </c>
      <c r="B75" s="20">
        <v>9.4200000000000006E-2</v>
      </c>
      <c r="C75" s="20">
        <v>0.113</v>
      </c>
      <c r="D75" s="20">
        <v>0.1709</v>
      </c>
      <c r="E75" s="20">
        <v>0.16400000000000001</v>
      </c>
      <c r="F75" s="20">
        <v>0.17900000000000002</v>
      </c>
      <c r="G75" s="20">
        <v>0.216</v>
      </c>
      <c r="H75" s="20">
        <v>3.8399999999999997E-2</v>
      </c>
      <c r="I75" s="20">
        <v>2.4500000000000001E-2</v>
      </c>
    </row>
    <row r="76" spans="1:9" x14ac:dyDescent="0.25">
      <c r="A76" s="7" t="s">
        <v>415</v>
      </c>
      <c r="B76" s="21">
        <v>0.1166</v>
      </c>
      <c r="C76" s="21">
        <v>0.105</v>
      </c>
      <c r="D76" s="21">
        <v>0.13800000000000001</v>
      </c>
      <c r="E76" s="21">
        <v>0.16300000000000001</v>
      </c>
      <c r="F76" s="21">
        <v>0.20300000000000001</v>
      </c>
      <c r="G76" s="21">
        <v>0.23599999999999999</v>
      </c>
      <c r="H76" s="21">
        <v>1.7399999999999995E-2</v>
      </c>
      <c r="I76" s="21">
        <v>2.1000000000000001E-2</v>
      </c>
    </row>
    <row r="77" spans="1:9" x14ac:dyDescent="0.25">
      <c r="A77" s="7" t="s">
        <v>369</v>
      </c>
      <c r="B77" s="20">
        <v>0.1021</v>
      </c>
      <c r="C77" s="20">
        <v>0.10199999999999999</v>
      </c>
      <c r="D77" s="20">
        <v>0.17</v>
      </c>
      <c r="E77" s="20">
        <v>0.14599999999999999</v>
      </c>
      <c r="F77" s="20">
        <v>0.223</v>
      </c>
      <c r="G77" s="20">
        <v>0.224</v>
      </c>
      <c r="H77" s="20">
        <v>1.32E-2</v>
      </c>
      <c r="I77" s="20">
        <v>1.9699999999999999E-2</v>
      </c>
    </row>
    <row r="78" spans="1:9" x14ac:dyDescent="0.25">
      <c r="A78" s="7" t="s">
        <v>416</v>
      </c>
      <c r="B78" s="22">
        <v>9.6000000000000002E-2</v>
      </c>
      <c r="C78" s="22">
        <v>8.8999999999999996E-2</v>
      </c>
      <c r="D78" s="22">
        <v>0.17699999999999999</v>
      </c>
      <c r="E78" s="22">
        <v>0.17299999999999999</v>
      </c>
      <c r="F78" s="23">
        <v>0.19</v>
      </c>
      <c r="G78" s="22">
        <v>0.20200000000000001</v>
      </c>
      <c r="H78" s="22">
        <v>3.4000000000000002E-2</v>
      </c>
      <c r="I78" s="22">
        <v>3.9E-2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025-4554-42A9-BBEF-D4AACE8D6858}">
  <dimension ref="A2:R163"/>
  <sheetViews>
    <sheetView showGridLines="0" zoomScaleNormal="100" workbookViewId="0">
      <selection activeCell="C23" sqref="C23"/>
    </sheetView>
  </sheetViews>
  <sheetFormatPr defaultColWidth="9" defaultRowHeight="13.8" x14ac:dyDescent="0.25"/>
  <cols>
    <col min="1" max="1" width="22.3984375" style="5" bestFit="1" customWidth="1"/>
    <col min="2" max="2" width="29.59765625" style="6" bestFit="1" customWidth="1"/>
    <col min="3" max="3" width="26.69921875" style="6" bestFit="1" customWidth="1"/>
    <col min="4" max="4" width="2" style="6" customWidth="1"/>
    <col min="5" max="5" width="21.5" style="6" bestFit="1" customWidth="1"/>
    <col min="6" max="6" width="16.5" style="6" bestFit="1" customWidth="1"/>
    <col min="7" max="7" width="29.59765625" style="6" bestFit="1" customWidth="1"/>
    <col min="8" max="8" width="26.69921875" style="6" bestFit="1" customWidth="1"/>
    <col min="9" max="9" width="3.19921875" style="6" customWidth="1"/>
    <col min="10" max="10" width="18" style="6" bestFit="1" customWidth="1"/>
    <col min="11" max="11" width="16.5" style="6" bestFit="1" customWidth="1"/>
    <col min="12" max="12" width="29.59765625" style="6" bestFit="1" customWidth="1"/>
    <col min="13" max="13" width="26.69921875" style="6" bestFit="1" customWidth="1"/>
    <col min="14" max="14" width="2.19921875" customWidth="1"/>
    <col min="15" max="15" width="21.5" style="6" bestFit="1" customWidth="1"/>
    <col min="16" max="16" width="10.59765625" style="6" bestFit="1" customWidth="1"/>
    <col min="17" max="17" width="26.69921875" style="6" bestFit="1" customWidth="1"/>
    <col min="18" max="18" width="29.59765625" style="6" bestFit="1" customWidth="1"/>
    <col min="19" max="16384" width="9" style="6"/>
  </cols>
  <sheetData>
    <row r="2" spans="1:18" x14ac:dyDescent="0.25">
      <c r="O2" s="26" t="s">
        <v>6</v>
      </c>
      <c r="P2" s="26" t="s">
        <v>8</v>
      </c>
      <c r="Q2" s="24" t="s">
        <v>417</v>
      </c>
      <c r="R2" s="24" t="s">
        <v>418</v>
      </c>
    </row>
    <row r="3" spans="1:18" x14ac:dyDescent="0.25">
      <c r="O3" s="9" t="s">
        <v>35</v>
      </c>
      <c r="P3" s="9" t="s">
        <v>37</v>
      </c>
      <c r="Q3" s="12">
        <v>26296.333333333332</v>
      </c>
      <c r="R3" s="13">
        <v>123887</v>
      </c>
    </row>
    <row r="4" spans="1:18" x14ac:dyDescent="0.25">
      <c r="O4" s="9"/>
      <c r="P4" s="9" t="s">
        <v>69</v>
      </c>
      <c r="Q4" s="12">
        <v>50</v>
      </c>
      <c r="R4" s="13">
        <v>300</v>
      </c>
    </row>
    <row r="5" spans="1:18" x14ac:dyDescent="0.25">
      <c r="O5" s="9"/>
      <c r="P5" s="9" t="s">
        <v>73</v>
      </c>
      <c r="Q5" s="12">
        <v>1097</v>
      </c>
      <c r="R5" s="13">
        <v>5485</v>
      </c>
    </row>
    <row r="6" spans="1:18" x14ac:dyDescent="0.25">
      <c r="O6" s="9" t="s">
        <v>80</v>
      </c>
      <c r="P6" s="9" t="s">
        <v>82</v>
      </c>
      <c r="Q6" s="12">
        <v>978</v>
      </c>
      <c r="R6" s="13">
        <v>2934</v>
      </c>
    </row>
    <row r="7" spans="1:18" x14ac:dyDescent="0.25">
      <c r="O7" s="9"/>
      <c r="P7" s="9" t="s">
        <v>88</v>
      </c>
      <c r="Q7" s="12">
        <v>9296</v>
      </c>
      <c r="R7" s="13">
        <v>38069</v>
      </c>
    </row>
    <row r="8" spans="1:18" x14ac:dyDescent="0.25">
      <c r="O8" s="9"/>
      <c r="P8" s="9" t="s">
        <v>101</v>
      </c>
      <c r="Q8" s="12">
        <v>420</v>
      </c>
      <c r="R8" s="13">
        <v>2352</v>
      </c>
    </row>
    <row r="9" spans="1:18" x14ac:dyDescent="0.25">
      <c r="O9" s="9"/>
      <c r="P9" s="9" t="s">
        <v>105</v>
      </c>
      <c r="Q9" s="12">
        <v>11157</v>
      </c>
      <c r="R9" s="13">
        <v>66036</v>
      </c>
    </row>
    <row r="10" spans="1:18" x14ac:dyDescent="0.25">
      <c r="O10" s="9"/>
      <c r="P10" s="9" t="s">
        <v>111</v>
      </c>
      <c r="Q10" s="12">
        <v>1440</v>
      </c>
      <c r="R10" s="13">
        <v>7474</v>
      </c>
    </row>
    <row r="11" spans="1:18" x14ac:dyDescent="0.25">
      <c r="O11" s="9"/>
      <c r="P11" s="9" t="s">
        <v>123</v>
      </c>
      <c r="Q11" s="12">
        <v>558</v>
      </c>
      <c r="R11" s="13">
        <v>3188</v>
      </c>
    </row>
    <row r="12" spans="1:18" x14ac:dyDescent="0.25">
      <c r="O12" s="9"/>
      <c r="P12" s="9" t="s">
        <v>137</v>
      </c>
      <c r="Q12" s="12">
        <v>500</v>
      </c>
      <c r="R12" s="13">
        <v>3000</v>
      </c>
    </row>
    <row r="13" spans="1:18" x14ac:dyDescent="0.25">
      <c r="O13" s="9" t="s">
        <v>140</v>
      </c>
      <c r="P13" s="9" t="s">
        <v>142</v>
      </c>
      <c r="Q13" s="12">
        <v>4285</v>
      </c>
      <c r="R13" s="13">
        <v>22074</v>
      </c>
    </row>
    <row r="14" spans="1:18" s="9" customFormat="1" ht="12" x14ac:dyDescent="0.25">
      <c r="A14" s="27" t="s">
        <v>419</v>
      </c>
      <c r="B14" s="26" t="s">
        <v>418</v>
      </c>
      <c r="C14" s="24" t="s">
        <v>417</v>
      </c>
      <c r="D14" s="8"/>
      <c r="E14" s="26" t="s">
        <v>420</v>
      </c>
      <c r="F14" s="27" t="s">
        <v>421</v>
      </c>
      <c r="G14" s="26" t="s">
        <v>418</v>
      </c>
      <c r="H14" s="24" t="s">
        <v>417</v>
      </c>
      <c r="J14" s="26" t="s">
        <v>6</v>
      </c>
      <c r="K14" s="27" t="s">
        <v>421</v>
      </c>
      <c r="L14" s="26" t="s">
        <v>418</v>
      </c>
      <c r="M14" s="24" t="s">
        <v>417</v>
      </c>
      <c r="P14" s="9" t="s">
        <v>147</v>
      </c>
      <c r="Q14" s="12">
        <v>291</v>
      </c>
      <c r="R14" s="13">
        <v>1569</v>
      </c>
    </row>
    <row r="15" spans="1:18" s="9" customFormat="1" ht="12" x14ac:dyDescent="0.25">
      <c r="A15" s="28" t="s">
        <v>310</v>
      </c>
      <c r="B15" s="10">
        <v>5795</v>
      </c>
      <c r="C15" s="10">
        <v>1159</v>
      </c>
      <c r="D15" s="10"/>
      <c r="E15" s="11" t="s">
        <v>35</v>
      </c>
      <c r="F15" s="29">
        <v>13</v>
      </c>
      <c r="G15" s="29">
        <v>129672</v>
      </c>
      <c r="H15" s="29">
        <v>27443.333333333332</v>
      </c>
      <c r="J15" s="11" t="s">
        <v>35</v>
      </c>
      <c r="K15" s="29">
        <v>13</v>
      </c>
      <c r="L15" s="12">
        <v>129672</v>
      </c>
      <c r="M15" s="12">
        <v>27443.333333333332</v>
      </c>
      <c r="O15" s="9" t="s">
        <v>151</v>
      </c>
      <c r="P15" s="9" t="s">
        <v>153</v>
      </c>
      <c r="Q15" s="12">
        <v>35</v>
      </c>
      <c r="R15" s="13">
        <v>83</v>
      </c>
    </row>
    <row r="16" spans="1:18" s="9" customFormat="1" ht="12" x14ac:dyDescent="0.25">
      <c r="A16" s="28" t="s">
        <v>245</v>
      </c>
      <c r="B16" s="10">
        <v>8137</v>
      </c>
      <c r="C16" s="10">
        <v>1627</v>
      </c>
      <c r="D16" s="10"/>
      <c r="E16" s="11" t="s">
        <v>37</v>
      </c>
      <c r="F16" s="47">
        <v>9</v>
      </c>
      <c r="G16" s="47">
        <v>123887</v>
      </c>
      <c r="H16" s="47">
        <v>26296.333333333332</v>
      </c>
      <c r="J16" s="11" t="s">
        <v>80</v>
      </c>
      <c r="K16" s="29">
        <v>25</v>
      </c>
      <c r="L16" s="12">
        <v>123053</v>
      </c>
      <c r="M16" s="12">
        <v>24349</v>
      </c>
      <c r="P16" s="9" t="s">
        <v>157</v>
      </c>
      <c r="Q16" s="12">
        <v>306</v>
      </c>
      <c r="R16" s="13">
        <v>1413</v>
      </c>
    </row>
    <row r="17" spans="1:18" s="9" customFormat="1" ht="12" x14ac:dyDescent="0.25">
      <c r="A17" s="28" t="s">
        <v>333</v>
      </c>
      <c r="B17" s="10">
        <v>317</v>
      </c>
      <c r="C17" s="10">
        <v>52</v>
      </c>
      <c r="D17" s="10"/>
      <c r="E17" s="11" t="s">
        <v>69</v>
      </c>
      <c r="F17" s="47">
        <v>1</v>
      </c>
      <c r="G17" s="47">
        <v>300</v>
      </c>
      <c r="H17" s="47">
        <v>50</v>
      </c>
      <c r="J17" s="11" t="s">
        <v>140</v>
      </c>
      <c r="K17" s="29">
        <v>3</v>
      </c>
      <c r="L17" s="12">
        <v>23643</v>
      </c>
      <c r="M17" s="12">
        <v>4576</v>
      </c>
      <c r="O17" s="9" t="s">
        <v>161</v>
      </c>
      <c r="P17" s="9" t="s">
        <v>163</v>
      </c>
      <c r="Q17" s="12">
        <v>3123</v>
      </c>
      <c r="R17" s="13">
        <v>22330</v>
      </c>
    </row>
    <row r="18" spans="1:18" s="9" customFormat="1" ht="12" x14ac:dyDescent="0.25">
      <c r="A18" s="28" t="s">
        <v>175</v>
      </c>
      <c r="B18" s="10">
        <v>21848</v>
      </c>
      <c r="C18" s="10">
        <v>4225</v>
      </c>
      <c r="D18" s="10"/>
      <c r="E18" s="11" t="s">
        <v>73</v>
      </c>
      <c r="F18" s="47">
        <v>3</v>
      </c>
      <c r="G18" s="47">
        <v>5485</v>
      </c>
      <c r="H18" s="47">
        <v>1097</v>
      </c>
      <c r="J18" s="11" t="s">
        <v>151</v>
      </c>
      <c r="K18" s="29">
        <v>2</v>
      </c>
      <c r="L18" s="12">
        <v>1496</v>
      </c>
      <c r="M18" s="12">
        <v>341</v>
      </c>
      <c r="P18" s="9" t="s">
        <v>173</v>
      </c>
      <c r="Q18" s="12">
        <v>8733.6666666666679</v>
      </c>
      <c r="R18" s="13">
        <v>48901</v>
      </c>
    </row>
    <row r="19" spans="1:18" s="9" customFormat="1" ht="12" x14ac:dyDescent="0.25">
      <c r="A19" s="28" t="s">
        <v>337</v>
      </c>
      <c r="B19" s="10">
        <v>357</v>
      </c>
      <c r="C19" s="10">
        <v>71</v>
      </c>
      <c r="D19" s="10"/>
      <c r="E19" s="11" t="s">
        <v>80</v>
      </c>
      <c r="F19" s="29">
        <v>25</v>
      </c>
      <c r="G19" s="29">
        <v>123053</v>
      </c>
      <c r="H19" s="29">
        <v>24349</v>
      </c>
      <c r="J19" s="11" t="s">
        <v>161</v>
      </c>
      <c r="K19" s="29">
        <v>41</v>
      </c>
      <c r="L19" s="12">
        <v>272118</v>
      </c>
      <c r="M19" s="12">
        <v>42612.333333333328</v>
      </c>
      <c r="P19" s="9" t="s">
        <v>189</v>
      </c>
      <c r="Q19" s="12">
        <v>2288</v>
      </c>
      <c r="R19" s="13">
        <v>15307</v>
      </c>
    </row>
    <row r="20" spans="1:18" s="9" customFormat="1" ht="12" x14ac:dyDescent="0.25">
      <c r="A20" s="28" t="s">
        <v>289</v>
      </c>
      <c r="B20" s="10">
        <v>1002</v>
      </c>
      <c r="C20" s="10">
        <v>413</v>
      </c>
      <c r="D20" s="10"/>
      <c r="E20" s="11" t="s">
        <v>82</v>
      </c>
      <c r="F20" s="47">
        <v>1</v>
      </c>
      <c r="G20" s="47">
        <v>2934</v>
      </c>
      <c r="H20" s="47">
        <v>978</v>
      </c>
      <c r="J20" s="11" t="s">
        <v>237</v>
      </c>
      <c r="K20" s="29">
        <v>17</v>
      </c>
      <c r="L20" s="12">
        <v>145636</v>
      </c>
      <c r="M20" s="12">
        <v>25200</v>
      </c>
      <c r="P20" s="9" t="s">
        <v>197</v>
      </c>
      <c r="Q20" s="12">
        <v>1865</v>
      </c>
      <c r="R20" s="13">
        <v>11448</v>
      </c>
    </row>
    <row r="21" spans="1:18" s="9" customFormat="1" ht="12" x14ac:dyDescent="0.25">
      <c r="A21" s="28" t="s">
        <v>371</v>
      </c>
      <c r="B21" s="10">
        <v>2076</v>
      </c>
      <c r="C21" s="10">
        <v>346</v>
      </c>
      <c r="D21" s="10"/>
      <c r="E21" s="11" t="s">
        <v>88</v>
      </c>
      <c r="F21" s="47">
        <v>6</v>
      </c>
      <c r="G21" s="47">
        <v>38069</v>
      </c>
      <c r="H21" s="47">
        <v>9296</v>
      </c>
      <c r="J21" s="11" t="s">
        <v>284</v>
      </c>
      <c r="K21" s="29">
        <v>18</v>
      </c>
      <c r="L21" s="12">
        <v>80055</v>
      </c>
      <c r="M21" s="12">
        <v>16750</v>
      </c>
      <c r="P21" s="9" t="s">
        <v>211</v>
      </c>
      <c r="Q21" s="12">
        <v>26602.666666666668</v>
      </c>
      <c r="R21" s="13">
        <v>174132</v>
      </c>
    </row>
    <row r="22" spans="1:18" s="9" customFormat="1" ht="12" x14ac:dyDescent="0.25">
      <c r="A22" s="28" t="s">
        <v>76</v>
      </c>
      <c r="B22" s="10">
        <v>2630</v>
      </c>
      <c r="C22" s="10">
        <v>526</v>
      </c>
      <c r="D22" s="10"/>
      <c r="E22" s="11" t="s">
        <v>101</v>
      </c>
      <c r="F22" s="47">
        <v>1</v>
      </c>
      <c r="G22" s="47">
        <v>2352</v>
      </c>
      <c r="H22" s="47">
        <v>420</v>
      </c>
      <c r="J22" s="11" t="s">
        <v>328</v>
      </c>
      <c r="K22" s="29">
        <v>5</v>
      </c>
      <c r="L22" s="12">
        <v>13525</v>
      </c>
      <c r="M22" s="12">
        <v>3200</v>
      </c>
      <c r="O22" s="9" t="s">
        <v>237</v>
      </c>
      <c r="P22" s="9" t="s">
        <v>239</v>
      </c>
      <c r="Q22" s="12">
        <v>98</v>
      </c>
      <c r="R22" s="13">
        <v>592</v>
      </c>
    </row>
    <row r="23" spans="1:18" s="9" customFormat="1" ht="12" x14ac:dyDescent="0.25">
      <c r="A23" s="28" t="s">
        <v>312</v>
      </c>
      <c r="B23" s="10">
        <v>3585</v>
      </c>
      <c r="C23" s="10">
        <v>717</v>
      </c>
      <c r="D23" s="10"/>
      <c r="E23" s="11" t="s">
        <v>105</v>
      </c>
      <c r="F23" s="47">
        <v>2</v>
      </c>
      <c r="G23" s="47">
        <v>66036</v>
      </c>
      <c r="H23" s="47">
        <v>11157</v>
      </c>
      <c r="J23" s="11" t="s">
        <v>344</v>
      </c>
      <c r="K23" s="29">
        <v>16</v>
      </c>
      <c r="L23" s="12">
        <v>72521</v>
      </c>
      <c r="M23" s="12">
        <v>12479</v>
      </c>
      <c r="P23" s="9" t="s">
        <v>242</v>
      </c>
      <c r="Q23" s="12">
        <v>4899</v>
      </c>
      <c r="R23" s="13">
        <v>29345</v>
      </c>
    </row>
    <row r="24" spans="1:18" s="9" customFormat="1" ht="12" x14ac:dyDescent="0.25">
      <c r="A24" s="28" t="s">
        <v>301</v>
      </c>
      <c r="B24" s="10">
        <v>675</v>
      </c>
      <c r="C24" s="10">
        <v>135</v>
      </c>
      <c r="D24" s="10"/>
      <c r="E24" s="11" t="s">
        <v>111</v>
      </c>
      <c r="F24" s="47">
        <v>5</v>
      </c>
      <c r="G24" s="47">
        <v>7474</v>
      </c>
      <c r="H24" s="47">
        <v>1440</v>
      </c>
      <c r="J24" s="11" t="s">
        <v>422</v>
      </c>
      <c r="K24" s="29">
        <v>140</v>
      </c>
      <c r="L24" s="12">
        <v>861719</v>
      </c>
      <c r="M24" s="12">
        <v>156950.66666666669</v>
      </c>
      <c r="P24" s="9" t="s">
        <v>248</v>
      </c>
      <c r="Q24" s="12">
        <v>2063</v>
      </c>
      <c r="R24" s="13">
        <v>12381</v>
      </c>
    </row>
    <row r="25" spans="1:18" s="9" customFormat="1" x14ac:dyDescent="0.25">
      <c r="A25" s="28" t="s">
        <v>291</v>
      </c>
      <c r="B25" s="10">
        <v>984</v>
      </c>
      <c r="C25" s="10">
        <v>193</v>
      </c>
      <c r="D25" s="10"/>
      <c r="E25" s="11" t="s">
        <v>123</v>
      </c>
      <c r="F25" s="47">
        <v>9</v>
      </c>
      <c r="G25" s="47">
        <v>3188</v>
      </c>
      <c r="H25" s="47">
        <v>558</v>
      </c>
      <c r="J25"/>
      <c r="K25"/>
      <c r="L25"/>
      <c r="M25"/>
      <c r="P25" s="9" t="s">
        <v>252</v>
      </c>
      <c r="Q25" s="12">
        <v>1095</v>
      </c>
      <c r="R25" s="13">
        <v>5774</v>
      </c>
    </row>
    <row r="26" spans="1:18" s="9" customFormat="1" ht="12" x14ac:dyDescent="0.25">
      <c r="A26" s="28" t="s">
        <v>348</v>
      </c>
      <c r="B26" s="10">
        <v>1250</v>
      </c>
      <c r="C26" s="10">
        <v>250</v>
      </c>
      <c r="D26" s="10"/>
      <c r="E26" s="11" t="s">
        <v>137</v>
      </c>
      <c r="F26" s="47">
        <v>1</v>
      </c>
      <c r="G26" s="47">
        <v>3000</v>
      </c>
      <c r="H26" s="47">
        <v>500</v>
      </c>
      <c r="J26" s="26" t="s">
        <v>423</v>
      </c>
      <c r="K26" s="27" t="s">
        <v>421</v>
      </c>
      <c r="L26" s="26" t="s">
        <v>418</v>
      </c>
      <c r="M26" s="24" t="s">
        <v>417</v>
      </c>
      <c r="P26" s="9" t="s">
        <v>259</v>
      </c>
      <c r="Q26" s="12">
        <v>8805</v>
      </c>
      <c r="R26" s="13">
        <v>50072</v>
      </c>
    </row>
    <row r="27" spans="1:18" s="9" customFormat="1" ht="12" x14ac:dyDescent="0.25">
      <c r="A27" s="28" t="s">
        <v>349</v>
      </c>
      <c r="B27" s="10">
        <v>545</v>
      </c>
      <c r="C27" s="10">
        <v>109</v>
      </c>
      <c r="D27" s="10"/>
      <c r="E27" s="11" t="s">
        <v>140</v>
      </c>
      <c r="F27" s="29">
        <v>3</v>
      </c>
      <c r="G27" s="29">
        <v>23643</v>
      </c>
      <c r="H27" s="29">
        <v>4576</v>
      </c>
      <c r="J27" s="11" t="s">
        <v>49</v>
      </c>
      <c r="K27" s="29">
        <v>12</v>
      </c>
      <c r="L27" s="29">
        <v>50297</v>
      </c>
      <c r="M27" s="29">
        <v>8442</v>
      </c>
      <c r="P27" s="9" t="s">
        <v>269</v>
      </c>
      <c r="Q27" s="12">
        <v>4716</v>
      </c>
      <c r="R27" s="13">
        <v>26522</v>
      </c>
    </row>
    <row r="28" spans="1:18" s="9" customFormat="1" ht="12" x14ac:dyDescent="0.25">
      <c r="A28" s="28" t="s">
        <v>305</v>
      </c>
      <c r="B28" s="10">
        <v>388</v>
      </c>
      <c r="C28" s="10">
        <v>76</v>
      </c>
      <c r="D28" s="10"/>
      <c r="E28" s="11" t="s">
        <v>142</v>
      </c>
      <c r="F28" s="47">
        <v>2</v>
      </c>
      <c r="G28" s="47">
        <v>22074</v>
      </c>
      <c r="H28" s="47">
        <v>4285</v>
      </c>
      <c r="J28" s="11" t="s">
        <v>54</v>
      </c>
      <c r="K28" s="29">
        <v>20</v>
      </c>
      <c r="L28" s="29">
        <v>340238</v>
      </c>
      <c r="M28" s="29">
        <v>60461.333333333336</v>
      </c>
      <c r="P28" s="9" t="s">
        <v>277</v>
      </c>
      <c r="Q28" s="12">
        <v>363</v>
      </c>
      <c r="R28" s="13">
        <v>1984</v>
      </c>
    </row>
    <row r="29" spans="1:18" s="9" customFormat="1" ht="12" x14ac:dyDescent="0.25">
      <c r="A29" s="28" t="s">
        <v>350</v>
      </c>
      <c r="B29" s="10">
        <v>1125</v>
      </c>
      <c r="C29" s="10">
        <v>225</v>
      </c>
      <c r="D29" s="10"/>
      <c r="E29" s="11" t="s">
        <v>147</v>
      </c>
      <c r="F29" s="47">
        <v>1</v>
      </c>
      <c r="G29" s="47">
        <v>1569</v>
      </c>
      <c r="H29" s="47">
        <v>291</v>
      </c>
      <c r="J29" s="11" t="s">
        <v>42</v>
      </c>
      <c r="K29" s="29">
        <v>108</v>
      </c>
      <c r="L29" s="29">
        <v>471184</v>
      </c>
      <c r="M29" s="29">
        <v>88047.333333333328</v>
      </c>
      <c r="P29" s="9" t="s">
        <v>281</v>
      </c>
      <c r="Q29" s="12">
        <v>3161</v>
      </c>
      <c r="R29" s="13">
        <v>18966</v>
      </c>
    </row>
    <row r="30" spans="1:18" s="9" customFormat="1" ht="12" x14ac:dyDescent="0.25">
      <c r="A30" s="28" t="s">
        <v>255</v>
      </c>
      <c r="B30" s="10">
        <v>3797</v>
      </c>
      <c r="C30" s="10">
        <v>748</v>
      </c>
      <c r="D30" s="10"/>
      <c r="E30" s="11" t="s">
        <v>151</v>
      </c>
      <c r="F30" s="29">
        <v>2</v>
      </c>
      <c r="G30" s="29">
        <v>1496</v>
      </c>
      <c r="H30" s="29">
        <v>341</v>
      </c>
      <c r="J30" s="11" t="s">
        <v>422</v>
      </c>
      <c r="K30" s="29">
        <v>140</v>
      </c>
      <c r="L30" s="29">
        <v>861719</v>
      </c>
      <c r="M30" s="29">
        <v>156950.66666666669</v>
      </c>
      <c r="O30" s="9" t="s">
        <v>284</v>
      </c>
      <c r="P30" s="9" t="s">
        <v>286</v>
      </c>
      <c r="Q30" s="12">
        <v>655</v>
      </c>
      <c r="R30" s="13">
        <v>2089</v>
      </c>
    </row>
    <row r="31" spans="1:18" s="9" customFormat="1" x14ac:dyDescent="0.25">
      <c r="A31" s="28" t="s">
        <v>214</v>
      </c>
      <c r="B31" s="10">
        <v>99519</v>
      </c>
      <c r="C31" s="10">
        <v>15891</v>
      </c>
      <c r="D31" s="10"/>
      <c r="E31" s="11" t="s">
        <v>153</v>
      </c>
      <c r="F31" s="47">
        <v>1</v>
      </c>
      <c r="G31" s="47">
        <v>83</v>
      </c>
      <c r="H31" s="47">
        <v>35</v>
      </c>
      <c r="J31"/>
      <c r="K31"/>
      <c r="L31"/>
      <c r="M31"/>
      <c r="P31" s="9" t="s">
        <v>294</v>
      </c>
      <c r="Q31" s="12">
        <v>37</v>
      </c>
      <c r="R31" s="13">
        <v>192</v>
      </c>
    </row>
    <row r="32" spans="1:18" s="9" customFormat="1" ht="12" x14ac:dyDescent="0.3">
      <c r="A32" s="28" t="s">
        <v>368</v>
      </c>
      <c r="B32" s="10">
        <v>7224</v>
      </c>
      <c r="C32" s="10">
        <v>1204</v>
      </c>
      <c r="D32" s="10"/>
      <c r="E32" s="11" t="s">
        <v>157</v>
      </c>
      <c r="F32" s="47">
        <v>1</v>
      </c>
      <c r="G32" s="47">
        <v>1413</v>
      </c>
      <c r="H32" s="47">
        <v>306</v>
      </c>
      <c r="J32" s="14"/>
      <c r="K32" s="14"/>
      <c r="L32" s="14"/>
      <c r="M32" s="14"/>
      <c r="P32" s="9" t="s">
        <v>298</v>
      </c>
      <c r="Q32" s="12">
        <v>135</v>
      </c>
      <c r="R32" s="13">
        <v>675</v>
      </c>
    </row>
    <row r="33" spans="1:18" s="9" customFormat="1" ht="12" x14ac:dyDescent="0.25">
      <c r="A33" s="28" t="s">
        <v>91</v>
      </c>
      <c r="B33" s="10">
        <v>2800</v>
      </c>
      <c r="C33" s="10">
        <v>1360</v>
      </c>
      <c r="D33" s="10"/>
      <c r="E33" s="11" t="s">
        <v>161</v>
      </c>
      <c r="F33" s="29">
        <v>41</v>
      </c>
      <c r="G33" s="29">
        <v>272118</v>
      </c>
      <c r="H33" s="29">
        <v>42612.333333333328</v>
      </c>
      <c r="J33" s="27" t="s">
        <v>424</v>
      </c>
      <c r="K33" s="27" t="s">
        <v>421</v>
      </c>
      <c r="L33" s="26" t="s">
        <v>418</v>
      </c>
      <c r="M33" s="24" t="s">
        <v>417</v>
      </c>
      <c r="P33" s="9" t="s">
        <v>302</v>
      </c>
      <c r="Q33" s="12">
        <v>294</v>
      </c>
      <c r="R33" s="13">
        <v>1609</v>
      </c>
    </row>
    <row r="34" spans="1:18" s="9" customFormat="1" ht="12" x14ac:dyDescent="0.25">
      <c r="A34" s="28" t="s">
        <v>94</v>
      </c>
      <c r="B34" s="10">
        <v>4695</v>
      </c>
      <c r="C34" s="10">
        <v>1115</v>
      </c>
      <c r="D34" s="10"/>
      <c r="E34" s="11" t="s">
        <v>163</v>
      </c>
      <c r="F34" s="47">
        <v>5</v>
      </c>
      <c r="G34" s="47">
        <v>22330</v>
      </c>
      <c r="H34" s="47">
        <v>3123</v>
      </c>
      <c r="J34" s="11" t="s">
        <v>86</v>
      </c>
      <c r="K34" s="29">
        <v>19</v>
      </c>
      <c r="L34" s="29">
        <v>83219</v>
      </c>
      <c r="M34" s="29">
        <v>16573</v>
      </c>
      <c r="P34" s="9" t="s">
        <v>307</v>
      </c>
      <c r="Q34" s="12">
        <v>15629</v>
      </c>
      <c r="R34" s="13">
        <v>75490</v>
      </c>
    </row>
    <row r="35" spans="1:18" s="9" customFormat="1" ht="12" x14ac:dyDescent="0.25">
      <c r="A35" s="28" t="s">
        <v>126</v>
      </c>
      <c r="B35" s="10">
        <v>473</v>
      </c>
      <c r="C35" s="10">
        <v>86</v>
      </c>
      <c r="D35" s="10"/>
      <c r="E35" s="11" t="s">
        <v>173</v>
      </c>
      <c r="F35" s="47">
        <v>11</v>
      </c>
      <c r="G35" s="47">
        <v>48901</v>
      </c>
      <c r="H35" s="47">
        <v>8733.6666666666679</v>
      </c>
      <c r="J35" s="11" t="s">
        <v>56</v>
      </c>
      <c r="K35" s="29">
        <v>80</v>
      </c>
      <c r="L35" s="29">
        <v>283322</v>
      </c>
      <c r="M35" s="29">
        <v>60189</v>
      </c>
      <c r="O35" s="9" t="s">
        <v>328</v>
      </c>
      <c r="P35" s="9" t="s">
        <v>330</v>
      </c>
      <c r="Q35" s="12">
        <v>52</v>
      </c>
      <c r="R35" s="13">
        <v>317</v>
      </c>
    </row>
    <row r="36" spans="1:18" s="9" customFormat="1" ht="12" x14ac:dyDescent="0.25">
      <c r="A36" s="28" t="s">
        <v>262</v>
      </c>
      <c r="B36" s="10">
        <v>5379</v>
      </c>
      <c r="C36" s="10">
        <v>889</v>
      </c>
      <c r="D36" s="10"/>
      <c r="E36" s="11" t="s">
        <v>189</v>
      </c>
      <c r="F36" s="47">
        <v>4</v>
      </c>
      <c r="G36" s="47">
        <v>15307</v>
      </c>
      <c r="H36" s="47">
        <v>2288</v>
      </c>
      <c r="J36" s="11" t="s">
        <v>45</v>
      </c>
      <c r="K36" s="29">
        <v>11</v>
      </c>
      <c r="L36" s="29">
        <v>149411</v>
      </c>
      <c r="M36" s="29">
        <v>24708</v>
      </c>
      <c r="P36" s="9" t="s">
        <v>334</v>
      </c>
      <c r="Q36" s="12">
        <v>3148</v>
      </c>
      <c r="R36" s="13">
        <v>13208</v>
      </c>
    </row>
    <row r="37" spans="1:18" s="9" customFormat="1" ht="12" x14ac:dyDescent="0.25">
      <c r="A37" s="28" t="s">
        <v>217</v>
      </c>
      <c r="B37" s="10">
        <v>1759</v>
      </c>
      <c r="C37" s="10">
        <v>257</v>
      </c>
      <c r="D37" s="10"/>
      <c r="E37" s="11" t="s">
        <v>197</v>
      </c>
      <c r="F37" s="47">
        <v>8</v>
      </c>
      <c r="G37" s="47">
        <v>11448</v>
      </c>
      <c r="H37" s="47">
        <v>1865</v>
      </c>
      <c r="J37" s="11" t="s">
        <v>52</v>
      </c>
      <c r="K37" s="29">
        <v>30</v>
      </c>
      <c r="L37" s="29">
        <v>345767</v>
      </c>
      <c r="M37" s="29">
        <v>55480.666666666664</v>
      </c>
      <c r="O37" s="9" t="s">
        <v>344</v>
      </c>
      <c r="P37" s="9" t="s">
        <v>346</v>
      </c>
      <c r="Q37" s="12">
        <v>2332</v>
      </c>
      <c r="R37" s="13">
        <v>11660</v>
      </c>
    </row>
    <row r="38" spans="1:18" s="9" customFormat="1" ht="12" x14ac:dyDescent="0.25">
      <c r="A38" s="28" t="s">
        <v>200</v>
      </c>
      <c r="B38" s="10">
        <v>3561</v>
      </c>
      <c r="C38" s="10">
        <v>509</v>
      </c>
      <c r="D38" s="10"/>
      <c r="E38" s="11" t="s">
        <v>211</v>
      </c>
      <c r="F38" s="47">
        <v>13</v>
      </c>
      <c r="G38" s="47">
        <v>174132</v>
      </c>
      <c r="H38" s="47">
        <v>26602.666666666668</v>
      </c>
      <c r="J38" s="11" t="s">
        <v>422</v>
      </c>
      <c r="K38" s="29">
        <v>140</v>
      </c>
      <c r="L38" s="29">
        <v>861719</v>
      </c>
      <c r="M38" s="29">
        <v>156950.66666666669</v>
      </c>
      <c r="P38" s="9" t="s">
        <v>356</v>
      </c>
      <c r="Q38" s="12">
        <v>39</v>
      </c>
      <c r="R38" s="13">
        <v>195</v>
      </c>
    </row>
    <row r="39" spans="1:18" s="9" customFormat="1" ht="12" x14ac:dyDescent="0.25">
      <c r="A39" s="28" t="s">
        <v>271</v>
      </c>
      <c r="B39" s="10">
        <v>10012</v>
      </c>
      <c r="C39" s="10">
        <v>1787</v>
      </c>
      <c r="D39" s="10"/>
      <c r="E39" s="11" t="s">
        <v>237</v>
      </c>
      <c r="F39" s="29">
        <v>17</v>
      </c>
      <c r="G39" s="29">
        <v>145636</v>
      </c>
      <c r="H39" s="29">
        <v>25200</v>
      </c>
      <c r="M39" s="13"/>
      <c r="P39" s="9" t="s">
        <v>360</v>
      </c>
      <c r="Q39" s="12">
        <v>7968</v>
      </c>
      <c r="R39" s="13">
        <v>47808</v>
      </c>
    </row>
    <row r="40" spans="1:18" s="9" customFormat="1" ht="12" x14ac:dyDescent="0.25">
      <c r="A40" s="28" t="s">
        <v>272</v>
      </c>
      <c r="B40" s="10">
        <v>9875</v>
      </c>
      <c r="C40" s="10">
        <v>1763</v>
      </c>
      <c r="D40" s="10"/>
      <c r="E40" s="11" t="s">
        <v>239</v>
      </c>
      <c r="F40" s="47">
        <v>1</v>
      </c>
      <c r="G40" s="47">
        <v>592</v>
      </c>
      <c r="H40" s="47">
        <v>98</v>
      </c>
      <c r="J40" s="26" t="s">
        <v>425</v>
      </c>
      <c r="K40" s="27" t="s">
        <v>421</v>
      </c>
      <c r="L40" s="26" t="s">
        <v>418</v>
      </c>
      <c r="M40" s="24" t="s">
        <v>417</v>
      </c>
      <c r="P40" s="9" t="s">
        <v>366</v>
      </c>
      <c r="Q40" s="12">
        <v>1204</v>
      </c>
      <c r="R40" s="13">
        <v>7224</v>
      </c>
    </row>
    <row r="41" spans="1:18" s="9" customFormat="1" ht="12" x14ac:dyDescent="0.25">
      <c r="A41" s="28" t="s">
        <v>47</v>
      </c>
      <c r="B41" s="10">
        <v>8015</v>
      </c>
      <c r="C41" s="10">
        <v>1822</v>
      </c>
      <c r="D41" s="10"/>
      <c r="E41" s="11" t="s">
        <v>242</v>
      </c>
      <c r="F41" s="47">
        <v>2</v>
      </c>
      <c r="G41" s="47">
        <v>29345</v>
      </c>
      <c r="H41" s="47">
        <v>4899</v>
      </c>
      <c r="J41" s="11" t="s">
        <v>55</v>
      </c>
      <c r="K41" s="29">
        <v>80</v>
      </c>
      <c r="L41" s="29">
        <v>283322</v>
      </c>
      <c r="M41" s="29">
        <v>60189</v>
      </c>
      <c r="P41" s="9" t="s">
        <v>369</v>
      </c>
      <c r="Q41" s="12">
        <v>936</v>
      </c>
      <c r="R41" s="13">
        <v>5634</v>
      </c>
    </row>
    <row r="42" spans="1:18" s="9" customFormat="1" ht="12" x14ac:dyDescent="0.25">
      <c r="A42" s="28" t="s">
        <v>264</v>
      </c>
      <c r="B42" s="10">
        <v>3465</v>
      </c>
      <c r="C42" s="10">
        <v>722</v>
      </c>
      <c r="D42" s="10"/>
      <c r="E42" s="11" t="s">
        <v>248</v>
      </c>
      <c r="F42" s="47">
        <v>1</v>
      </c>
      <c r="G42" s="47">
        <v>12381</v>
      </c>
      <c r="H42" s="47">
        <v>2063</v>
      </c>
      <c r="J42" s="11" t="s">
        <v>43</v>
      </c>
      <c r="K42" s="29">
        <v>60</v>
      </c>
      <c r="L42" s="29">
        <v>578397</v>
      </c>
      <c r="M42" s="29">
        <v>96761.666666666657</v>
      </c>
      <c r="O42" s="9" t="s">
        <v>422</v>
      </c>
      <c r="Q42" s="12">
        <v>156950.66666666669</v>
      </c>
      <c r="R42" s="12">
        <v>861719</v>
      </c>
    </row>
    <row r="43" spans="1:18" s="9" customFormat="1" x14ac:dyDescent="0.25">
      <c r="A43" s="28" t="s">
        <v>219</v>
      </c>
      <c r="B43" s="10">
        <v>2418</v>
      </c>
      <c r="C43" s="10">
        <v>312</v>
      </c>
      <c r="D43" s="10"/>
      <c r="E43" s="11" t="s">
        <v>252</v>
      </c>
      <c r="F43" s="47">
        <v>3</v>
      </c>
      <c r="G43" s="47">
        <v>5774</v>
      </c>
      <c r="H43" s="47">
        <v>1095</v>
      </c>
      <c r="J43" s="11" t="s">
        <v>422</v>
      </c>
      <c r="K43" s="29">
        <v>140</v>
      </c>
      <c r="L43" s="29">
        <v>861719</v>
      </c>
      <c r="M43" s="29">
        <v>156950.66666666669</v>
      </c>
      <c r="O43"/>
      <c r="P43"/>
      <c r="Q43"/>
      <c r="R43"/>
    </row>
    <row r="44" spans="1:18" s="9" customFormat="1" x14ac:dyDescent="0.25">
      <c r="A44" s="28" t="s">
        <v>241</v>
      </c>
      <c r="B44" s="10">
        <v>592</v>
      </c>
      <c r="C44" s="10">
        <v>98</v>
      </c>
      <c r="D44" s="10"/>
      <c r="E44" s="11" t="s">
        <v>259</v>
      </c>
      <c r="F44" s="47">
        <v>4</v>
      </c>
      <c r="G44" s="47">
        <v>50072</v>
      </c>
      <c r="H44" s="47">
        <v>8805</v>
      </c>
      <c r="J44"/>
      <c r="K44"/>
      <c r="L44"/>
      <c r="M44"/>
      <c r="O44"/>
      <c r="P44"/>
      <c r="Q44"/>
      <c r="R44"/>
    </row>
    <row r="45" spans="1:18" s="9" customFormat="1" x14ac:dyDescent="0.25">
      <c r="A45" s="28" t="s">
        <v>127</v>
      </c>
      <c r="B45" s="10">
        <v>270</v>
      </c>
      <c r="C45" s="10">
        <v>49</v>
      </c>
      <c r="D45" s="10"/>
      <c r="E45" s="11" t="s">
        <v>269</v>
      </c>
      <c r="F45" s="47">
        <v>4</v>
      </c>
      <c r="G45" s="47">
        <v>26522</v>
      </c>
      <c r="H45" s="47">
        <v>4716</v>
      </c>
      <c r="J45" s="26" t="s">
        <v>426</v>
      </c>
      <c r="K45" s="27" t="s">
        <v>421</v>
      </c>
      <c r="L45" s="26" t="s">
        <v>418</v>
      </c>
      <c r="M45" s="24" t="s">
        <v>417</v>
      </c>
      <c r="O45"/>
      <c r="P45"/>
      <c r="Q45"/>
      <c r="R45"/>
    </row>
    <row r="46" spans="1:18" s="9" customFormat="1" x14ac:dyDescent="0.25">
      <c r="A46" s="28" t="s">
        <v>338</v>
      </c>
      <c r="B46" s="10">
        <v>2996</v>
      </c>
      <c r="C46" s="10">
        <v>736</v>
      </c>
      <c r="D46" s="10"/>
      <c r="E46" s="11" t="s">
        <v>277</v>
      </c>
      <c r="F46" s="47">
        <v>1</v>
      </c>
      <c r="G46" s="47">
        <v>1984</v>
      </c>
      <c r="H46" s="47">
        <v>363</v>
      </c>
      <c r="J46" s="11" t="s">
        <v>44</v>
      </c>
      <c r="K46" s="29">
        <v>4</v>
      </c>
      <c r="L46" s="29">
        <v>55936</v>
      </c>
      <c r="M46" s="29">
        <v>9811.3333333333321</v>
      </c>
      <c r="O46"/>
      <c r="P46"/>
      <c r="Q46"/>
      <c r="R46"/>
    </row>
    <row r="47" spans="1:18" s="9" customFormat="1" x14ac:dyDescent="0.25">
      <c r="A47" s="28" t="s">
        <v>53</v>
      </c>
      <c r="B47" s="10">
        <v>8520</v>
      </c>
      <c r="C47" s="10">
        <v>2209</v>
      </c>
      <c r="D47" s="10"/>
      <c r="E47" s="11" t="s">
        <v>281</v>
      </c>
      <c r="F47" s="47">
        <v>1</v>
      </c>
      <c r="G47" s="47">
        <v>18966</v>
      </c>
      <c r="H47" s="47">
        <v>3161</v>
      </c>
      <c r="J47" s="11" t="s">
        <v>115</v>
      </c>
      <c r="K47" s="29">
        <v>21</v>
      </c>
      <c r="L47" s="29">
        <v>166933</v>
      </c>
      <c r="M47" s="29">
        <v>25729.666666666668</v>
      </c>
      <c r="O47"/>
      <c r="P47"/>
      <c r="Q47"/>
      <c r="R47"/>
    </row>
    <row r="48" spans="1:18" s="9" customFormat="1" x14ac:dyDescent="0.25">
      <c r="A48" s="28" t="s">
        <v>57</v>
      </c>
      <c r="B48" s="10">
        <v>28106</v>
      </c>
      <c r="C48" s="10">
        <v>10023</v>
      </c>
      <c r="D48" s="10"/>
      <c r="E48" s="11" t="s">
        <v>284</v>
      </c>
      <c r="F48" s="29">
        <v>18</v>
      </c>
      <c r="G48" s="29">
        <v>80055</v>
      </c>
      <c r="H48" s="29">
        <v>16750</v>
      </c>
      <c r="J48" s="11" t="s">
        <v>92</v>
      </c>
      <c r="K48" s="29">
        <v>19</v>
      </c>
      <c r="L48" s="29">
        <v>184534</v>
      </c>
      <c r="M48" s="29">
        <v>33037</v>
      </c>
      <c r="O48"/>
      <c r="P48"/>
      <c r="Q48"/>
      <c r="R48"/>
    </row>
    <row r="49" spans="1:18" s="9" customFormat="1" x14ac:dyDescent="0.25">
      <c r="A49" s="28" t="s">
        <v>192</v>
      </c>
      <c r="B49" s="10">
        <v>462</v>
      </c>
      <c r="C49" s="10">
        <v>77</v>
      </c>
      <c r="D49" s="10"/>
      <c r="E49" s="11" t="s">
        <v>286</v>
      </c>
      <c r="F49" s="47">
        <v>3</v>
      </c>
      <c r="G49" s="47">
        <v>2089</v>
      </c>
      <c r="H49" s="47">
        <v>655</v>
      </c>
      <c r="J49" s="11" t="s">
        <v>56</v>
      </c>
      <c r="K49" s="29">
        <v>53</v>
      </c>
      <c r="L49" s="29">
        <v>126676</v>
      </c>
      <c r="M49" s="29">
        <v>24352</v>
      </c>
      <c r="O49"/>
      <c r="P49"/>
      <c r="Q49"/>
      <c r="R49"/>
    </row>
    <row r="50" spans="1:18" s="9" customFormat="1" x14ac:dyDescent="0.25">
      <c r="A50" s="28" t="s">
        <v>221</v>
      </c>
      <c r="B50" s="10">
        <v>1788</v>
      </c>
      <c r="C50" s="10">
        <v>227</v>
      </c>
      <c r="D50" s="10"/>
      <c r="E50" s="11" t="s">
        <v>294</v>
      </c>
      <c r="F50" s="47">
        <v>1</v>
      </c>
      <c r="G50" s="47">
        <v>192</v>
      </c>
      <c r="H50" s="47">
        <v>37</v>
      </c>
      <c r="J50" s="11" t="s">
        <v>50</v>
      </c>
      <c r="K50" s="29">
        <v>23</v>
      </c>
      <c r="L50" s="29">
        <v>161602</v>
      </c>
      <c r="M50" s="29">
        <v>37150</v>
      </c>
      <c r="O50"/>
      <c r="P50"/>
      <c r="Q50"/>
      <c r="R50"/>
    </row>
    <row r="51" spans="1:18" s="9" customFormat="1" x14ac:dyDescent="0.25">
      <c r="A51" s="28" t="s">
        <v>359</v>
      </c>
      <c r="B51" s="10">
        <v>195</v>
      </c>
      <c r="C51" s="10">
        <v>39</v>
      </c>
      <c r="D51" s="10"/>
      <c r="E51" s="11" t="s">
        <v>298</v>
      </c>
      <c r="F51" s="47">
        <v>1</v>
      </c>
      <c r="G51" s="47">
        <v>675</v>
      </c>
      <c r="H51" s="47">
        <v>135</v>
      </c>
      <c r="J51" s="11" t="s">
        <v>62</v>
      </c>
      <c r="K51" s="29">
        <v>20</v>
      </c>
      <c r="L51" s="29">
        <v>166038</v>
      </c>
      <c r="M51" s="29">
        <v>26870.666666666664</v>
      </c>
      <c r="O51"/>
      <c r="P51"/>
      <c r="Q51"/>
      <c r="R51"/>
    </row>
    <row r="52" spans="1:18" s="9" customFormat="1" x14ac:dyDescent="0.25">
      <c r="A52" s="28" t="s">
        <v>274</v>
      </c>
      <c r="B52" s="10">
        <v>4387</v>
      </c>
      <c r="C52" s="10">
        <v>798</v>
      </c>
      <c r="D52" s="10"/>
      <c r="E52" s="11" t="s">
        <v>302</v>
      </c>
      <c r="F52" s="47">
        <v>2</v>
      </c>
      <c r="G52" s="47">
        <v>1609</v>
      </c>
      <c r="H52" s="47">
        <v>294</v>
      </c>
      <c r="J52" s="11" t="s">
        <v>422</v>
      </c>
      <c r="K52" s="29">
        <v>140</v>
      </c>
      <c r="L52" s="29">
        <v>861719</v>
      </c>
      <c r="M52" s="29">
        <v>156950.66666666666</v>
      </c>
      <c r="O52"/>
      <c r="P52"/>
      <c r="Q52"/>
      <c r="R52"/>
    </row>
    <row r="53" spans="1:18" s="9" customFormat="1" x14ac:dyDescent="0.25">
      <c r="A53" s="28" t="s">
        <v>362</v>
      </c>
      <c r="B53" s="10">
        <v>15660</v>
      </c>
      <c r="C53" s="10">
        <v>2610</v>
      </c>
      <c r="D53" s="10"/>
      <c r="E53" s="11" t="s">
        <v>307</v>
      </c>
      <c r="F53" s="47">
        <v>11</v>
      </c>
      <c r="G53" s="47">
        <v>75490</v>
      </c>
      <c r="H53" s="47">
        <v>15629</v>
      </c>
      <c r="J53"/>
      <c r="K53"/>
      <c r="L53"/>
      <c r="M53"/>
    </row>
    <row r="54" spans="1:18" s="9" customFormat="1" ht="12" x14ac:dyDescent="0.3">
      <c r="A54" s="28" t="s">
        <v>114</v>
      </c>
      <c r="B54" s="10">
        <v>1500</v>
      </c>
      <c r="C54" s="10">
        <v>283</v>
      </c>
      <c r="D54" s="10"/>
      <c r="E54" s="11" t="s">
        <v>328</v>
      </c>
      <c r="F54" s="29">
        <v>5</v>
      </c>
      <c r="G54" s="29">
        <v>13525</v>
      </c>
      <c r="H54" s="29">
        <v>3200</v>
      </c>
      <c r="J54" s="14"/>
      <c r="K54" s="14"/>
      <c r="L54" s="14"/>
    </row>
    <row r="55" spans="1:18" s="9" customFormat="1" ht="12" x14ac:dyDescent="0.3">
      <c r="A55" s="28" t="s">
        <v>201</v>
      </c>
      <c r="B55" s="10">
        <v>1638</v>
      </c>
      <c r="C55" s="10">
        <v>273</v>
      </c>
      <c r="D55" s="10"/>
      <c r="E55" s="11" t="s">
        <v>330</v>
      </c>
      <c r="F55" s="47">
        <v>1</v>
      </c>
      <c r="G55" s="47">
        <v>317</v>
      </c>
      <c r="H55" s="47">
        <v>52</v>
      </c>
      <c r="J55" s="14"/>
      <c r="K55" s="14"/>
      <c r="L55" s="14"/>
    </row>
    <row r="56" spans="1:18" s="9" customFormat="1" ht="12" x14ac:dyDescent="0.3">
      <c r="A56" s="28" t="s">
        <v>96</v>
      </c>
      <c r="B56" s="10">
        <v>12968</v>
      </c>
      <c r="C56" s="10">
        <v>2161</v>
      </c>
      <c r="D56" s="10"/>
      <c r="E56" s="11" t="s">
        <v>334</v>
      </c>
      <c r="F56" s="47">
        <v>4</v>
      </c>
      <c r="G56" s="47">
        <v>13208</v>
      </c>
      <c r="H56" s="47">
        <v>3148</v>
      </c>
      <c r="J56" s="14"/>
      <c r="K56" s="14"/>
      <c r="L56" s="14"/>
    </row>
    <row r="57" spans="1:18" s="9" customFormat="1" ht="12" x14ac:dyDescent="0.3">
      <c r="A57" s="28" t="s">
        <v>257</v>
      </c>
      <c r="B57" s="10">
        <v>1196</v>
      </c>
      <c r="C57" s="10">
        <v>217</v>
      </c>
      <c r="D57" s="10"/>
      <c r="E57" s="11" t="s">
        <v>344</v>
      </c>
      <c r="F57" s="29">
        <v>16</v>
      </c>
      <c r="G57" s="29">
        <v>72521</v>
      </c>
      <c r="H57" s="29">
        <v>12479</v>
      </c>
      <c r="J57" s="14"/>
      <c r="K57" s="14"/>
      <c r="L57" s="14"/>
    </row>
    <row r="58" spans="1:18" s="9" customFormat="1" ht="12" x14ac:dyDescent="0.3">
      <c r="A58" s="28" t="s">
        <v>224</v>
      </c>
      <c r="B58" s="10">
        <v>2556</v>
      </c>
      <c r="C58" s="10">
        <v>426</v>
      </c>
      <c r="D58" s="10"/>
      <c r="E58" s="11" t="s">
        <v>346</v>
      </c>
      <c r="F58" s="47">
        <v>7</v>
      </c>
      <c r="G58" s="47">
        <v>11660</v>
      </c>
      <c r="H58" s="47">
        <v>2332</v>
      </c>
      <c r="J58" s="14"/>
      <c r="K58" s="14"/>
      <c r="L58" s="14"/>
    </row>
    <row r="59" spans="1:18" s="9" customFormat="1" ht="12" x14ac:dyDescent="0.3">
      <c r="A59" s="28" t="s">
        <v>72</v>
      </c>
      <c r="B59" s="10">
        <v>300</v>
      </c>
      <c r="C59" s="10">
        <v>50</v>
      </c>
      <c r="D59" s="10"/>
      <c r="E59" s="11" t="s">
        <v>356</v>
      </c>
      <c r="F59" s="47">
        <v>1</v>
      </c>
      <c r="G59" s="47">
        <v>195</v>
      </c>
      <c r="H59" s="47">
        <v>39</v>
      </c>
      <c r="J59" s="14"/>
      <c r="K59" s="14"/>
      <c r="L59" s="14">
        <f>20%*520000</f>
        <v>104000</v>
      </c>
    </row>
    <row r="60" spans="1:18" s="9" customFormat="1" ht="12" x14ac:dyDescent="0.3">
      <c r="A60" s="28" t="s">
        <v>306</v>
      </c>
      <c r="B60" s="10">
        <v>1221</v>
      </c>
      <c r="C60" s="10">
        <v>218</v>
      </c>
      <c r="D60" s="10"/>
      <c r="E60" s="11" t="s">
        <v>360</v>
      </c>
      <c r="F60" s="47">
        <v>3</v>
      </c>
      <c r="G60" s="47">
        <v>47808</v>
      </c>
      <c r="H60" s="47">
        <v>7968</v>
      </c>
      <c r="J60" s="14"/>
      <c r="K60" s="14"/>
      <c r="L60" s="14">
        <v>50830</v>
      </c>
    </row>
    <row r="61" spans="1:18" s="9" customFormat="1" ht="12" x14ac:dyDescent="0.3">
      <c r="A61" s="28" t="s">
        <v>203</v>
      </c>
      <c r="B61" s="10">
        <v>171</v>
      </c>
      <c r="C61" s="10">
        <v>28</v>
      </c>
      <c r="D61" s="10"/>
      <c r="E61" s="11" t="s">
        <v>366</v>
      </c>
      <c r="F61" s="47">
        <v>1</v>
      </c>
      <c r="G61" s="47">
        <v>7224</v>
      </c>
      <c r="H61" s="47">
        <v>1204</v>
      </c>
      <c r="J61" s="14"/>
      <c r="K61" s="14"/>
      <c r="L61" s="25">
        <f>SUM(L59:L60)</f>
        <v>154830</v>
      </c>
    </row>
    <row r="62" spans="1:18" s="9" customFormat="1" ht="12" x14ac:dyDescent="0.25">
      <c r="A62" s="28" t="s">
        <v>225</v>
      </c>
      <c r="B62" s="10">
        <v>234</v>
      </c>
      <c r="C62" s="10">
        <v>39</v>
      </c>
      <c r="D62" s="10"/>
      <c r="E62" s="11" t="s">
        <v>369</v>
      </c>
      <c r="F62" s="47">
        <v>4</v>
      </c>
      <c r="G62" s="47">
        <v>5634</v>
      </c>
      <c r="H62" s="47">
        <v>936</v>
      </c>
    </row>
    <row r="63" spans="1:18" s="9" customFormat="1" ht="12" x14ac:dyDescent="0.25">
      <c r="A63" s="28" t="s">
        <v>128</v>
      </c>
      <c r="B63" s="10">
        <v>219</v>
      </c>
      <c r="C63" s="10">
        <v>43</v>
      </c>
      <c r="D63" s="10"/>
      <c r="E63" s="11" t="s">
        <v>422</v>
      </c>
      <c r="F63" s="29">
        <v>140</v>
      </c>
      <c r="G63" s="29">
        <v>861719</v>
      </c>
      <c r="H63" s="29">
        <v>156950.66666666669</v>
      </c>
    </row>
    <row r="64" spans="1:18" s="9" customFormat="1" x14ac:dyDescent="0.25">
      <c r="A64" s="28" t="s">
        <v>314</v>
      </c>
      <c r="B64" s="10">
        <v>1768</v>
      </c>
      <c r="C64" s="10">
        <v>340</v>
      </c>
      <c r="D64" s="10"/>
      <c r="E64"/>
      <c r="F64"/>
      <c r="G64"/>
      <c r="H64"/>
    </row>
    <row r="65" spans="1:13" s="9" customFormat="1" x14ac:dyDescent="0.25">
      <c r="A65" s="28" t="s">
        <v>58</v>
      </c>
      <c r="B65" s="10">
        <v>12000</v>
      </c>
      <c r="C65" s="10">
        <v>2000</v>
      </c>
      <c r="D65" s="10"/>
      <c r="E65"/>
      <c r="F65"/>
      <c r="G65"/>
      <c r="H65"/>
    </row>
    <row r="66" spans="1:13" s="9" customFormat="1" ht="12" x14ac:dyDescent="0.25">
      <c r="A66" s="28" t="s">
        <v>316</v>
      </c>
      <c r="B66" s="10">
        <v>9000</v>
      </c>
      <c r="C66" s="10">
        <v>1800</v>
      </c>
      <c r="D66" s="10"/>
      <c r="E66" s="10"/>
      <c r="F66" s="10"/>
    </row>
    <row r="67" spans="1:13" s="9" customFormat="1" ht="12" x14ac:dyDescent="0.25">
      <c r="A67" s="28" t="s">
        <v>318</v>
      </c>
      <c r="B67" s="10">
        <v>5415</v>
      </c>
      <c r="C67" s="10">
        <v>1083</v>
      </c>
      <c r="D67" s="10"/>
      <c r="E67" s="10"/>
      <c r="F67" s="10"/>
    </row>
    <row r="68" spans="1:13" s="9" customFormat="1" ht="12" x14ac:dyDescent="0.25">
      <c r="A68" s="28" t="s">
        <v>166</v>
      </c>
      <c r="B68" s="10">
        <v>2506</v>
      </c>
      <c r="C68" s="10">
        <v>343</v>
      </c>
      <c r="D68" s="10"/>
      <c r="E68" s="10"/>
      <c r="F68" s="10"/>
    </row>
    <row r="69" spans="1:13" s="9" customFormat="1" ht="12" x14ac:dyDescent="0.25">
      <c r="A69" s="28" t="s">
        <v>266</v>
      </c>
      <c r="B69" s="10">
        <v>40286</v>
      </c>
      <c r="C69" s="10">
        <v>7052</v>
      </c>
      <c r="D69" s="10"/>
      <c r="E69" s="10"/>
      <c r="F69" s="10"/>
      <c r="H69" s="49"/>
      <c r="I69" s="49"/>
      <c r="J69" s="51" t="s">
        <v>427</v>
      </c>
      <c r="K69" s="52" t="s">
        <v>428</v>
      </c>
    </row>
    <row r="70" spans="1:13" s="9" customFormat="1" ht="12" x14ac:dyDescent="0.25">
      <c r="A70" s="28" t="s">
        <v>98</v>
      </c>
      <c r="B70" s="10">
        <v>1680</v>
      </c>
      <c r="C70" s="10">
        <v>336</v>
      </c>
      <c r="D70" s="10"/>
      <c r="E70" s="11" t="s">
        <v>151</v>
      </c>
      <c r="F70" s="30">
        <f t="shared" ref="F70:F78" si="0">J70/$J$79</f>
        <v>1.7360647728551883E-3</v>
      </c>
      <c r="G70" s="30">
        <f t="shared" ref="G70:G78" si="1">K70/$K$79</f>
        <v>2.1726572256250375E-3</v>
      </c>
      <c r="H70" s="54" t="s">
        <v>151</v>
      </c>
      <c r="I70" s="54"/>
      <c r="J70" s="29">
        <v>1496</v>
      </c>
      <c r="K70" s="29">
        <v>341</v>
      </c>
      <c r="L70" s="29"/>
      <c r="M70" s="15"/>
    </row>
    <row r="71" spans="1:13" s="9" customFormat="1" ht="12" x14ac:dyDescent="0.25">
      <c r="A71" s="28" t="s">
        <v>99</v>
      </c>
      <c r="B71" s="10">
        <v>3602</v>
      </c>
      <c r="C71" s="10">
        <v>901</v>
      </c>
      <c r="D71" s="10"/>
      <c r="E71" s="11" t="s">
        <v>328</v>
      </c>
      <c r="F71" s="48">
        <f t="shared" si="0"/>
        <v>1.5695371693092527E-2</v>
      </c>
      <c r="G71" s="48">
        <f t="shared" si="1"/>
        <v>2.0388572205278944E-2</v>
      </c>
      <c r="H71" s="54" t="s">
        <v>328</v>
      </c>
      <c r="I71" s="54"/>
      <c r="J71" s="29">
        <v>13525</v>
      </c>
      <c r="K71" s="29">
        <v>3200</v>
      </c>
      <c r="L71" s="29"/>
      <c r="M71" s="15"/>
    </row>
    <row r="72" spans="1:13" s="9" customFormat="1" ht="12" x14ac:dyDescent="0.25">
      <c r="A72" s="28" t="s">
        <v>60</v>
      </c>
      <c r="B72" s="10">
        <v>39351</v>
      </c>
      <c r="C72" s="10">
        <v>5329</v>
      </c>
      <c r="D72" s="10"/>
      <c r="E72" s="11" t="s">
        <v>140</v>
      </c>
      <c r="F72" s="48">
        <f t="shared" si="0"/>
        <v>2.7437018331962042E-2</v>
      </c>
      <c r="G72" s="48">
        <f t="shared" si="1"/>
        <v>2.9155658253548888E-2</v>
      </c>
      <c r="H72" s="54" t="s">
        <v>140</v>
      </c>
      <c r="I72" s="54"/>
      <c r="J72" s="29">
        <v>23643</v>
      </c>
      <c r="K72" s="29">
        <v>4576</v>
      </c>
      <c r="L72" s="29"/>
      <c r="M72" s="15"/>
    </row>
    <row r="73" spans="1:13" s="9" customFormat="1" ht="12" x14ac:dyDescent="0.25">
      <c r="A73" s="28" t="s">
        <v>293</v>
      </c>
      <c r="B73" s="10">
        <v>103</v>
      </c>
      <c r="C73" s="10">
        <v>49</v>
      </c>
      <c r="D73" s="10"/>
      <c r="E73" s="11" t="s">
        <v>344</v>
      </c>
      <c r="F73" s="30">
        <f t="shared" si="0"/>
        <v>8.4158524994806888E-2</v>
      </c>
      <c r="G73" s="30">
        <f t="shared" si="1"/>
        <v>7.9509060171773727E-2</v>
      </c>
      <c r="H73" s="54" t="s">
        <v>344</v>
      </c>
      <c r="I73" s="54"/>
      <c r="J73" s="29">
        <v>72521</v>
      </c>
      <c r="K73" s="29">
        <v>12479</v>
      </c>
      <c r="L73" s="29"/>
      <c r="M73" s="19"/>
    </row>
    <row r="74" spans="1:13" s="9" customFormat="1" ht="12" x14ac:dyDescent="0.25">
      <c r="A74" s="28" t="s">
        <v>64</v>
      </c>
      <c r="B74" s="10">
        <v>15030</v>
      </c>
      <c r="C74" s="10">
        <v>2770</v>
      </c>
      <c r="D74" s="10"/>
      <c r="E74" s="11" t="s">
        <v>284</v>
      </c>
      <c r="F74" s="48">
        <f t="shared" si="0"/>
        <v>9.2901514298744714E-2</v>
      </c>
      <c r="G74" s="48">
        <f t="shared" si="1"/>
        <v>0.10672143263700697</v>
      </c>
      <c r="H74" s="54" t="s">
        <v>284</v>
      </c>
      <c r="I74" s="54"/>
      <c r="J74" s="29">
        <v>80055</v>
      </c>
      <c r="K74" s="29">
        <v>16750</v>
      </c>
      <c r="L74" s="29"/>
      <c r="M74" s="15"/>
    </row>
    <row r="75" spans="1:13" s="9" customFormat="1" ht="12" x14ac:dyDescent="0.25">
      <c r="A75" s="28" t="s">
        <v>320</v>
      </c>
      <c r="B75" s="10">
        <v>3798</v>
      </c>
      <c r="C75" s="10">
        <v>870</v>
      </c>
      <c r="D75" s="10"/>
      <c r="E75" s="11" t="s">
        <v>80</v>
      </c>
      <c r="F75" s="48">
        <f t="shared" si="0"/>
        <v>0.14279945086507317</v>
      </c>
      <c r="G75" s="48">
        <f t="shared" si="1"/>
        <v>0.15513792019573031</v>
      </c>
      <c r="H75" s="54" t="s">
        <v>80</v>
      </c>
      <c r="I75" s="54"/>
      <c r="J75" s="29">
        <v>123053</v>
      </c>
      <c r="K75" s="29">
        <v>24349</v>
      </c>
      <c r="L75" s="29"/>
      <c r="M75" s="15"/>
    </row>
    <row r="76" spans="1:13" s="9" customFormat="1" ht="12" x14ac:dyDescent="0.25">
      <c r="A76" s="28" t="s">
        <v>351</v>
      </c>
      <c r="B76" s="10">
        <v>595</v>
      </c>
      <c r="C76" s="10">
        <v>119</v>
      </c>
      <c r="D76" s="10"/>
      <c r="E76" s="11" t="s">
        <v>35</v>
      </c>
      <c r="F76" s="48">
        <f t="shared" si="0"/>
        <v>0.15048060910807351</v>
      </c>
      <c r="G76" s="48">
        <f t="shared" si="1"/>
        <v>0.17485324475631409</v>
      </c>
      <c r="H76" s="54" t="s">
        <v>35</v>
      </c>
      <c r="I76" s="54"/>
      <c r="J76" s="29">
        <v>129672</v>
      </c>
      <c r="K76" s="29">
        <v>27443.333333333332</v>
      </c>
      <c r="L76" s="29"/>
      <c r="M76" s="15"/>
    </row>
    <row r="77" spans="1:13" s="9" customFormat="1" ht="12" x14ac:dyDescent="0.25">
      <c r="A77" s="28" t="s">
        <v>340</v>
      </c>
      <c r="B77" s="10">
        <v>2855</v>
      </c>
      <c r="C77" s="10">
        <v>615</v>
      </c>
      <c r="D77" s="10"/>
      <c r="E77" s="11" t="s">
        <v>237</v>
      </c>
      <c r="F77" s="48">
        <f t="shared" si="0"/>
        <v>0.16900636982589451</v>
      </c>
      <c r="G77" s="48">
        <f t="shared" si="1"/>
        <v>0.16056000611657167</v>
      </c>
      <c r="H77" s="54" t="s">
        <v>237</v>
      </c>
      <c r="I77" s="54"/>
      <c r="J77" s="29">
        <v>145636</v>
      </c>
      <c r="K77" s="29">
        <v>25200</v>
      </c>
      <c r="L77" s="29"/>
      <c r="M77" s="15"/>
    </row>
    <row r="78" spans="1:13" s="9" customFormat="1" ht="12" x14ac:dyDescent="0.25">
      <c r="A78" s="28" t="s">
        <v>205</v>
      </c>
      <c r="B78" s="10">
        <v>1709</v>
      </c>
      <c r="C78" s="10">
        <v>323</v>
      </c>
      <c r="D78" s="10"/>
      <c r="E78" s="11" t="s">
        <v>161</v>
      </c>
      <c r="F78" s="48">
        <f t="shared" si="0"/>
        <v>0.31578507610949741</v>
      </c>
      <c r="G78" s="48">
        <f t="shared" si="1"/>
        <v>0.27150144843815038</v>
      </c>
      <c r="H78" s="54" t="s">
        <v>161</v>
      </c>
      <c r="I78" s="54"/>
      <c r="J78" s="29">
        <v>272118</v>
      </c>
      <c r="K78" s="29">
        <v>42612.333333333328</v>
      </c>
      <c r="L78" s="29"/>
      <c r="M78" s="15"/>
    </row>
    <row r="79" spans="1:13" s="9" customFormat="1" ht="12" x14ac:dyDescent="0.25">
      <c r="A79" s="28" t="s">
        <v>321</v>
      </c>
      <c r="B79" s="10">
        <v>15095</v>
      </c>
      <c r="C79" s="10">
        <v>3019</v>
      </c>
      <c r="D79" s="10"/>
      <c r="E79" s="10"/>
      <c r="F79" s="10"/>
      <c r="J79" s="50">
        <f>SUM(J70:J78)</f>
        <v>861719</v>
      </c>
      <c r="K79" s="50">
        <f>SUM(K70:K78)</f>
        <v>156950.66666666666</v>
      </c>
      <c r="L79" s="18"/>
      <c r="M79" s="15"/>
    </row>
    <row r="80" spans="1:13" s="9" customFormat="1" ht="12" x14ac:dyDescent="0.25">
      <c r="A80" s="28" t="s">
        <v>145</v>
      </c>
      <c r="B80" s="10">
        <v>11388</v>
      </c>
      <c r="C80" s="10">
        <v>2190</v>
      </c>
      <c r="D80" s="10"/>
      <c r="E80" s="11" t="s">
        <v>49</v>
      </c>
      <c r="F80" s="29">
        <f>GETPIVOTDATA("Count of Site Name",$J$26,"Site Typology","Collective centers")</f>
        <v>12</v>
      </c>
    </row>
    <row r="81" spans="1:11" s="9" customFormat="1" ht="12" x14ac:dyDescent="0.25">
      <c r="A81" s="28" t="s">
        <v>146</v>
      </c>
      <c r="B81" s="10">
        <v>10686</v>
      </c>
      <c r="C81" s="10">
        <v>2095</v>
      </c>
      <c r="D81" s="10"/>
      <c r="E81" s="11" t="s">
        <v>54</v>
      </c>
      <c r="F81" s="29">
        <f>GETPIVOTDATA("Count of Site Name",$J$26,"Site Typology","Formal IDP Site")</f>
        <v>20</v>
      </c>
    </row>
    <row r="82" spans="1:11" s="9" customFormat="1" ht="12" x14ac:dyDescent="0.25">
      <c r="A82" s="28" t="s">
        <v>342</v>
      </c>
      <c r="B82" s="10">
        <v>7000</v>
      </c>
      <c r="C82" s="10">
        <v>1726</v>
      </c>
      <c r="D82" s="10"/>
      <c r="E82" s="11" t="s">
        <v>42</v>
      </c>
      <c r="F82" s="29">
        <f>GETPIVOTDATA("Count of Site Name",$J$26,"Site Typology","Self settled informal sites")</f>
        <v>108</v>
      </c>
    </row>
    <row r="83" spans="1:11" s="9" customFormat="1" ht="12" x14ac:dyDescent="0.25">
      <c r="A83" s="28" t="s">
        <v>353</v>
      </c>
      <c r="B83" s="10">
        <v>4075</v>
      </c>
      <c r="C83" s="10">
        <v>815</v>
      </c>
      <c r="D83" s="10"/>
      <c r="E83" s="11"/>
      <c r="F83" s="12"/>
    </row>
    <row r="84" spans="1:11" s="9" customFormat="1" ht="12" x14ac:dyDescent="0.25">
      <c r="A84" s="28" t="s">
        <v>354</v>
      </c>
      <c r="B84" s="10">
        <v>435</v>
      </c>
      <c r="C84" s="10">
        <v>87</v>
      </c>
      <c r="D84" s="10"/>
      <c r="E84" s="10"/>
      <c r="F84" s="10"/>
    </row>
    <row r="85" spans="1:11" s="9" customFormat="1" ht="12" x14ac:dyDescent="0.25">
      <c r="A85" s="28" t="s">
        <v>373</v>
      </c>
      <c r="B85" s="10">
        <v>530</v>
      </c>
      <c r="C85" s="10">
        <v>87</v>
      </c>
      <c r="D85" s="10"/>
      <c r="E85" s="10" t="s">
        <v>86</v>
      </c>
      <c r="F85" s="29">
        <f>GETPIVOTDATA("Count of Site Name",$J$33,"Response Type","Mobile")</f>
        <v>19</v>
      </c>
    </row>
    <row r="86" spans="1:11" s="9" customFormat="1" ht="12" x14ac:dyDescent="0.25">
      <c r="A86" s="28" t="s">
        <v>251</v>
      </c>
      <c r="B86" s="10">
        <v>12381</v>
      </c>
      <c r="C86" s="10">
        <v>2063</v>
      </c>
      <c r="D86" s="10"/>
      <c r="E86" s="10" t="s">
        <v>56</v>
      </c>
      <c r="F86" s="29">
        <f>GETPIVOTDATA("Count of Site Name",$J$33,"Response Type","None")</f>
        <v>80</v>
      </c>
    </row>
    <row r="87" spans="1:11" s="9" customFormat="1" ht="12" x14ac:dyDescent="0.25">
      <c r="A87" s="28" t="s">
        <v>109</v>
      </c>
      <c r="B87" s="10">
        <v>28090</v>
      </c>
      <c r="C87" s="10">
        <v>4833</v>
      </c>
      <c r="D87" s="10"/>
      <c r="E87" s="10" t="s">
        <v>45</v>
      </c>
      <c r="F87" s="29">
        <f>GETPIVOTDATA("Count of Site Name",$J$33,"Response Type","Roving")</f>
        <v>11</v>
      </c>
    </row>
    <row r="88" spans="1:11" s="9" customFormat="1" ht="12" x14ac:dyDescent="0.25">
      <c r="A88" s="28" t="s">
        <v>276</v>
      </c>
      <c r="B88" s="10">
        <v>2248</v>
      </c>
      <c r="C88" s="10">
        <v>368</v>
      </c>
      <c r="D88" s="10"/>
      <c r="E88" s="10" t="s">
        <v>52</v>
      </c>
      <c r="F88" s="29">
        <f>GETPIVOTDATA("Count of Site Name",$J$33,"Response Type","Static")</f>
        <v>30</v>
      </c>
    </row>
    <row r="89" spans="1:11" s="9" customFormat="1" ht="12" x14ac:dyDescent="0.25">
      <c r="A89" s="28" t="s">
        <v>130</v>
      </c>
      <c r="B89" s="10">
        <v>776</v>
      </c>
      <c r="C89" s="10">
        <v>141</v>
      </c>
      <c r="D89" s="10"/>
      <c r="E89" s="10"/>
      <c r="F89" s="10"/>
    </row>
    <row r="90" spans="1:11" s="9" customFormat="1" ht="12" x14ac:dyDescent="0.25">
      <c r="A90" s="28" t="s">
        <v>374</v>
      </c>
      <c r="B90" s="10">
        <v>1788</v>
      </c>
      <c r="C90" s="10">
        <v>297</v>
      </c>
      <c r="D90" s="10"/>
      <c r="E90" s="11" t="s">
        <v>429</v>
      </c>
      <c r="F90" s="29">
        <f>GETPIVOTDATA("Count of Site Name",$J$40,"Site Managed","No")</f>
        <v>80</v>
      </c>
    </row>
    <row r="91" spans="1:11" s="9" customFormat="1" ht="12" x14ac:dyDescent="0.25">
      <c r="A91" s="28" t="s">
        <v>168</v>
      </c>
      <c r="B91" s="10">
        <v>501</v>
      </c>
      <c r="C91" s="10">
        <v>99</v>
      </c>
      <c r="D91" s="10"/>
      <c r="E91" s="11" t="s">
        <v>425</v>
      </c>
      <c r="F91" s="29">
        <f>GETPIVOTDATA("Count of Site Name",$J$40,"Site Managed","Yes")</f>
        <v>60</v>
      </c>
    </row>
    <row r="92" spans="1:11" s="9" customFormat="1" ht="12" x14ac:dyDescent="0.25">
      <c r="A92" s="28" t="s">
        <v>156</v>
      </c>
      <c r="B92" s="10">
        <v>83</v>
      </c>
      <c r="C92" s="10">
        <v>35</v>
      </c>
      <c r="D92" s="10"/>
      <c r="E92" s="10"/>
      <c r="F92" s="10"/>
    </row>
    <row r="93" spans="1:11" s="9" customFormat="1" ht="12" x14ac:dyDescent="0.25">
      <c r="A93" s="28" t="s">
        <v>132</v>
      </c>
      <c r="B93" s="10">
        <v>132</v>
      </c>
      <c r="C93" s="10">
        <v>24</v>
      </c>
      <c r="D93" s="10"/>
      <c r="E93" s="15" t="s">
        <v>44</v>
      </c>
      <c r="F93" s="15">
        <v>2.8571428571428571E-2</v>
      </c>
      <c r="G93" s="29">
        <v>4</v>
      </c>
      <c r="J93" s="15"/>
    </row>
    <row r="94" spans="1:11" s="9" customFormat="1" ht="12" x14ac:dyDescent="0.25">
      <c r="A94" s="28" t="s">
        <v>323</v>
      </c>
      <c r="B94" s="10">
        <v>26660</v>
      </c>
      <c r="C94" s="10">
        <v>5332</v>
      </c>
      <c r="D94" s="10"/>
      <c r="E94" s="15" t="s">
        <v>92</v>
      </c>
      <c r="F94" s="15">
        <v>0.1357142857142857</v>
      </c>
      <c r="G94" s="29">
        <v>21</v>
      </c>
      <c r="J94" s="15"/>
      <c r="K94" s="15"/>
    </row>
    <row r="95" spans="1:11" s="9" customFormat="1" ht="12" x14ac:dyDescent="0.25">
      <c r="A95" s="28" t="s">
        <v>78</v>
      </c>
      <c r="B95" s="10">
        <v>1100</v>
      </c>
      <c r="C95" s="10">
        <v>220</v>
      </c>
      <c r="D95" s="10"/>
      <c r="E95" s="9" t="s">
        <v>62</v>
      </c>
      <c r="F95" s="15">
        <v>0.14285714285714285</v>
      </c>
      <c r="G95" s="29">
        <v>19</v>
      </c>
      <c r="J95" s="15"/>
      <c r="K95" s="15"/>
    </row>
    <row r="96" spans="1:11" s="9" customFormat="1" ht="12" x14ac:dyDescent="0.25">
      <c r="A96" s="28" t="s">
        <v>258</v>
      </c>
      <c r="B96" s="10">
        <v>781</v>
      </c>
      <c r="C96" s="10">
        <v>130</v>
      </c>
      <c r="D96" s="10"/>
      <c r="E96" s="15" t="s">
        <v>115</v>
      </c>
      <c r="F96" s="15">
        <v>0.15</v>
      </c>
      <c r="G96" s="29">
        <v>53</v>
      </c>
      <c r="K96" s="15"/>
    </row>
    <row r="97" spans="1:11" s="9" customFormat="1" ht="12" x14ac:dyDescent="0.25">
      <c r="A97" s="28" t="s">
        <v>280</v>
      </c>
      <c r="B97" s="10">
        <v>1984</v>
      </c>
      <c r="C97" s="10">
        <v>363</v>
      </c>
      <c r="D97" s="10"/>
      <c r="E97" s="15" t="s">
        <v>50</v>
      </c>
      <c r="F97" s="15">
        <v>0.16428571428571428</v>
      </c>
      <c r="G97" s="29">
        <v>23</v>
      </c>
      <c r="J97" s="15"/>
      <c r="K97" s="15"/>
    </row>
    <row r="98" spans="1:11" s="9" customFormat="1" ht="12" x14ac:dyDescent="0.25">
      <c r="A98" s="28" t="s">
        <v>325</v>
      </c>
      <c r="B98" s="10">
        <v>2831</v>
      </c>
      <c r="C98" s="10">
        <v>555</v>
      </c>
      <c r="D98" s="10"/>
      <c r="E98" s="15" t="s">
        <v>56</v>
      </c>
      <c r="F98" s="15">
        <v>0.37857142857142856</v>
      </c>
      <c r="G98" s="29">
        <v>20</v>
      </c>
      <c r="J98" s="15"/>
      <c r="K98" s="15"/>
    </row>
    <row r="99" spans="1:11" s="9" customFormat="1" ht="12" x14ac:dyDescent="0.25">
      <c r="A99" s="28" t="s">
        <v>206</v>
      </c>
      <c r="B99" s="10">
        <v>835</v>
      </c>
      <c r="C99" s="10">
        <v>142</v>
      </c>
      <c r="D99" s="10"/>
      <c r="E99" s="10"/>
      <c r="F99" s="15"/>
      <c r="G99" s="53">
        <v>140</v>
      </c>
      <c r="J99" s="15"/>
      <c r="K99" s="15"/>
    </row>
    <row r="100" spans="1:11" s="9" customFormat="1" ht="12" x14ac:dyDescent="0.25">
      <c r="A100" s="28" t="s">
        <v>104</v>
      </c>
      <c r="B100" s="10">
        <v>2352</v>
      </c>
      <c r="C100" s="10">
        <v>420</v>
      </c>
      <c r="D100" s="10"/>
      <c r="E100" s="10" t="s">
        <v>425</v>
      </c>
      <c r="F100" s="16" t="s">
        <v>430</v>
      </c>
      <c r="G100" s="17" t="s">
        <v>431</v>
      </c>
    </row>
    <row r="101" spans="1:11" s="9" customFormat="1" ht="12" x14ac:dyDescent="0.25">
      <c r="A101" s="28" t="s">
        <v>133</v>
      </c>
      <c r="B101" s="10">
        <v>237</v>
      </c>
      <c r="C101" s="10">
        <v>43</v>
      </c>
      <c r="D101" s="10"/>
      <c r="E101" s="10" t="s">
        <v>429</v>
      </c>
      <c r="F101" s="16">
        <v>327215</v>
      </c>
      <c r="G101" s="16">
        <v>67422</v>
      </c>
    </row>
    <row r="102" spans="1:11" s="9" customFormat="1" ht="12" x14ac:dyDescent="0.25">
      <c r="A102" s="28" t="s">
        <v>134</v>
      </c>
      <c r="B102" s="10">
        <v>354</v>
      </c>
      <c r="C102" s="10">
        <v>58</v>
      </c>
      <c r="D102" s="10"/>
      <c r="E102" s="10" t="s">
        <v>425</v>
      </c>
      <c r="F102" s="16">
        <v>565541</v>
      </c>
      <c r="G102" s="16">
        <v>95996.166666666657</v>
      </c>
    </row>
    <row r="103" spans="1:11" s="9" customFormat="1" ht="12" x14ac:dyDescent="0.25">
      <c r="A103" s="28" t="s">
        <v>135</v>
      </c>
      <c r="B103" s="10">
        <v>490</v>
      </c>
      <c r="C103" s="10">
        <v>71</v>
      </c>
      <c r="D103" s="10"/>
      <c r="E103" s="10"/>
      <c r="F103" s="10"/>
    </row>
    <row r="104" spans="1:11" s="9" customFormat="1" ht="12" x14ac:dyDescent="0.25">
      <c r="A104" s="28" t="s">
        <v>177</v>
      </c>
      <c r="B104" s="10">
        <v>2106</v>
      </c>
      <c r="C104" s="10">
        <v>351</v>
      </c>
      <c r="D104" s="10"/>
      <c r="E104" s="10"/>
      <c r="F104" s="10"/>
    </row>
    <row r="105" spans="1:11" s="9" customFormat="1" ht="12" x14ac:dyDescent="0.25">
      <c r="A105" s="28" t="s">
        <v>178</v>
      </c>
      <c r="B105" s="10">
        <v>7138</v>
      </c>
      <c r="C105" s="10">
        <v>1189.6666666666667</v>
      </c>
      <c r="D105" s="10"/>
      <c r="E105" s="10"/>
      <c r="F105" s="10"/>
    </row>
    <row r="106" spans="1:11" s="9" customFormat="1" ht="12" x14ac:dyDescent="0.25">
      <c r="A106" s="28" t="s">
        <v>297</v>
      </c>
      <c r="B106" s="10">
        <v>192</v>
      </c>
      <c r="C106" s="10">
        <v>37</v>
      </c>
      <c r="D106" s="10"/>
      <c r="E106" s="10"/>
      <c r="F106" s="10"/>
    </row>
    <row r="107" spans="1:11" s="9" customFormat="1" ht="12" x14ac:dyDescent="0.25">
      <c r="A107" s="28" t="s">
        <v>118</v>
      </c>
      <c r="B107" s="10">
        <v>1134</v>
      </c>
      <c r="C107" s="10">
        <v>189</v>
      </c>
      <c r="D107" s="10"/>
      <c r="E107" s="10"/>
      <c r="F107" s="10"/>
    </row>
    <row r="108" spans="1:11" s="9" customFormat="1" ht="12" x14ac:dyDescent="0.25">
      <c r="A108" s="28" t="s">
        <v>355</v>
      </c>
      <c r="B108" s="10">
        <v>3635</v>
      </c>
      <c r="C108" s="10">
        <v>727</v>
      </c>
      <c r="D108" s="10"/>
      <c r="E108" s="10"/>
      <c r="F108" s="10"/>
    </row>
    <row r="109" spans="1:11" s="9" customFormat="1" ht="12" x14ac:dyDescent="0.25">
      <c r="A109" s="28" t="s">
        <v>181</v>
      </c>
      <c r="B109" s="10">
        <v>2851</v>
      </c>
      <c r="C109" s="10">
        <v>475</v>
      </c>
      <c r="D109" s="10"/>
      <c r="E109" s="10"/>
      <c r="F109" s="10"/>
    </row>
    <row r="110" spans="1:11" s="9" customFormat="1" ht="12" x14ac:dyDescent="0.25">
      <c r="A110" s="28" t="s">
        <v>150</v>
      </c>
      <c r="B110" s="10">
        <v>1569</v>
      </c>
      <c r="C110" s="10">
        <v>291</v>
      </c>
      <c r="D110" s="10"/>
      <c r="E110" s="10"/>
      <c r="F110" s="10"/>
    </row>
    <row r="111" spans="1:11" s="9" customFormat="1" ht="12" x14ac:dyDescent="0.25">
      <c r="A111" s="28" t="s">
        <v>227</v>
      </c>
      <c r="B111" s="10">
        <v>10030</v>
      </c>
      <c r="C111" s="10">
        <v>1671.6666666666667</v>
      </c>
      <c r="D111" s="10"/>
      <c r="E111" s="10"/>
      <c r="F111" s="10"/>
    </row>
    <row r="112" spans="1:11" s="9" customFormat="1" ht="12" x14ac:dyDescent="0.25">
      <c r="A112" s="28" t="s">
        <v>182</v>
      </c>
      <c r="B112" s="10">
        <v>2160</v>
      </c>
      <c r="C112" s="10">
        <v>360</v>
      </c>
      <c r="D112" s="10"/>
      <c r="E112" s="10"/>
      <c r="F112" s="10"/>
    </row>
    <row r="113" spans="1:6" s="9" customFormat="1" ht="12" x14ac:dyDescent="0.25">
      <c r="A113" s="28" t="s">
        <v>183</v>
      </c>
      <c r="B113" s="10">
        <v>6918</v>
      </c>
      <c r="C113" s="10">
        <v>1153</v>
      </c>
      <c r="D113" s="10"/>
      <c r="E113" s="10"/>
      <c r="F113" s="10"/>
    </row>
    <row r="114" spans="1:6" s="9" customFormat="1" ht="12" x14ac:dyDescent="0.25">
      <c r="A114" s="28" t="s">
        <v>194</v>
      </c>
      <c r="B114" s="10">
        <v>11025</v>
      </c>
      <c r="C114" s="10">
        <v>1575</v>
      </c>
      <c r="D114" s="10"/>
      <c r="E114" s="15"/>
      <c r="F114" s="10"/>
    </row>
    <row r="115" spans="1:6" s="9" customFormat="1" ht="12" x14ac:dyDescent="0.25">
      <c r="A115" s="28" t="s">
        <v>66</v>
      </c>
      <c r="B115" s="10">
        <v>399</v>
      </c>
      <c r="C115" s="10">
        <v>66</v>
      </c>
      <c r="D115" s="10"/>
      <c r="E115" s="10"/>
      <c r="F115" s="10"/>
    </row>
    <row r="116" spans="1:6" s="9" customFormat="1" ht="12" x14ac:dyDescent="0.25">
      <c r="A116" s="28" t="s">
        <v>228</v>
      </c>
      <c r="B116" s="10">
        <v>21113</v>
      </c>
      <c r="C116" s="10">
        <v>3029</v>
      </c>
      <c r="D116" s="10"/>
      <c r="E116" s="10"/>
      <c r="F116" s="10"/>
    </row>
    <row r="117" spans="1:6" s="9" customFormat="1" ht="12" x14ac:dyDescent="0.25">
      <c r="A117" s="28" t="s">
        <v>229</v>
      </c>
      <c r="B117" s="10">
        <v>17722</v>
      </c>
      <c r="C117" s="10">
        <v>2483</v>
      </c>
      <c r="D117" s="10"/>
      <c r="E117" s="10"/>
      <c r="F117" s="10"/>
    </row>
    <row r="118" spans="1:6" s="9" customFormat="1" ht="12" x14ac:dyDescent="0.25">
      <c r="A118" s="28" t="s">
        <v>230</v>
      </c>
      <c r="B118" s="10">
        <v>13266</v>
      </c>
      <c r="C118" s="10">
        <v>1782</v>
      </c>
      <c r="D118" s="10"/>
      <c r="E118" s="10"/>
      <c r="F118" s="10"/>
    </row>
    <row r="119" spans="1:6" s="9" customFormat="1" ht="12" x14ac:dyDescent="0.25">
      <c r="A119" s="28" t="s">
        <v>170</v>
      </c>
      <c r="B119" s="10">
        <v>4121</v>
      </c>
      <c r="C119" s="10">
        <v>574</v>
      </c>
      <c r="D119" s="10"/>
      <c r="E119" s="10"/>
      <c r="F119" s="10"/>
    </row>
    <row r="120" spans="1:6" s="9" customFormat="1" ht="12" x14ac:dyDescent="0.25">
      <c r="A120" s="28" t="s">
        <v>171</v>
      </c>
      <c r="B120" s="10">
        <v>6122</v>
      </c>
      <c r="C120" s="10">
        <v>828</v>
      </c>
      <c r="D120" s="10"/>
      <c r="E120" s="10"/>
      <c r="F120" s="10"/>
    </row>
    <row r="121" spans="1:6" s="9" customFormat="1" ht="12" x14ac:dyDescent="0.25">
      <c r="A121" s="28" t="s">
        <v>172</v>
      </c>
      <c r="B121" s="10">
        <v>9080</v>
      </c>
      <c r="C121" s="10">
        <v>1279</v>
      </c>
      <c r="D121" s="10"/>
      <c r="E121" s="10"/>
      <c r="F121" s="10"/>
    </row>
    <row r="122" spans="1:6" s="9" customFormat="1" ht="12" x14ac:dyDescent="0.25">
      <c r="A122" s="28" t="s">
        <v>233</v>
      </c>
      <c r="B122" s="10">
        <v>621</v>
      </c>
      <c r="C122" s="10">
        <v>81</v>
      </c>
      <c r="D122" s="10"/>
      <c r="E122" s="10"/>
      <c r="F122" s="10"/>
    </row>
    <row r="123" spans="1:6" s="9" customFormat="1" ht="12" x14ac:dyDescent="0.25">
      <c r="A123" s="28" t="s">
        <v>235</v>
      </c>
      <c r="B123" s="10">
        <v>1553</v>
      </c>
      <c r="C123" s="10">
        <v>202</v>
      </c>
      <c r="D123" s="10"/>
      <c r="E123" s="10"/>
      <c r="F123" s="10"/>
    </row>
    <row r="124" spans="1:6" s="9" customFormat="1" ht="12" x14ac:dyDescent="0.25">
      <c r="A124" s="28" t="s">
        <v>363</v>
      </c>
      <c r="B124" s="10">
        <v>2502</v>
      </c>
      <c r="C124" s="10">
        <v>417</v>
      </c>
      <c r="D124" s="10"/>
      <c r="E124" s="10"/>
      <c r="F124" s="10"/>
    </row>
    <row r="125" spans="1:6" s="9" customFormat="1" ht="12" x14ac:dyDescent="0.25">
      <c r="A125" s="28" t="s">
        <v>100</v>
      </c>
      <c r="B125" s="10">
        <v>12324</v>
      </c>
      <c r="C125" s="10">
        <v>3423</v>
      </c>
      <c r="D125" s="10"/>
      <c r="E125" s="10"/>
      <c r="F125" s="10"/>
    </row>
    <row r="126" spans="1:6" s="9" customFormat="1" ht="12" x14ac:dyDescent="0.25">
      <c r="A126" s="28" t="s">
        <v>195</v>
      </c>
      <c r="B126" s="10">
        <v>618</v>
      </c>
      <c r="C126" s="10">
        <v>103</v>
      </c>
      <c r="D126" s="10"/>
      <c r="E126" s="10"/>
      <c r="F126" s="10"/>
    </row>
    <row r="127" spans="1:6" s="9" customFormat="1" ht="12" x14ac:dyDescent="0.25">
      <c r="A127" s="28" t="s">
        <v>136</v>
      </c>
      <c r="B127" s="10">
        <v>237</v>
      </c>
      <c r="C127" s="10">
        <v>43</v>
      </c>
      <c r="D127" s="10"/>
      <c r="E127" s="10"/>
      <c r="F127" s="10"/>
    </row>
    <row r="128" spans="1:6" s="9" customFormat="1" ht="12" x14ac:dyDescent="0.25">
      <c r="A128" s="28" t="s">
        <v>208</v>
      </c>
      <c r="B128" s="10">
        <v>470</v>
      </c>
      <c r="C128" s="10">
        <v>78</v>
      </c>
      <c r="D128" s="10"/>
      <c r="E128" s="10"/>
      <c r="F128" s="10"/>
    </row>
    <row r="129" spans="1:6" s="9" customFormat="1" ht="12" x14ac:dyDescent="0.25">
      <c r="A129" s="28" t="s">
        <v>185</v>
      </c>
      <c r="B129" s="10">
        <v>642</v>
      </c>
      <c r="C129" s="10">
        <v>107</v>
      </c>
      <c r="D129" s="10"/>
      <c r="E129" s="10"/>
      <c r="F129" s="10"/>
    </row>
    <row r="130" spans="1:6" s="9" customFormat="1" ht="12" x14ac:dyDescent="0.25">
      <c r="A130" s="28" t="s">
        <v>186</v>
      </c>
      <c r="B130" s="10">
        <v>948</v>
      </c>
      <c r="C130" s="10">
        <v>158</v>
      </c>
      <c r="D130" s="10"/>
      <c r="E130" s="10"/>
      <c r="F130" s="10"/>
    </row>
    <row r="131" spans="1:6" s="9" customFormat="1" ht="12" x14ac:dyDescent="0.25">
      <c r="A131" s="28" t="s">
        <v>187</v>
      </c>
      <c r="B131" s="10">
        <v>828</v>
      </c>
      <c r="C131" s="10">
        <v>138</v>
      </c>
      <c r="D131" s="10"/>
      <c r="E131" s="10"/>
      <c r="F131" s="10"/>
    </row>
    <row r="132" spans="1:6" s="9" customFormat="1" ht="12" x14ac:dyDescent="0.25">
      <c r="A132" s="28" t="s">
        <v>120</v>
      </c>
      <c r="B132" s="10">
        <v>2500</v>
      </c>
      <c r="C132" s="10">
        <v>500</v>
      </c>
      <c r="D132" s="10"/>
      <c r="E132" s="10"/>
      <c r="F132" s="10"/>
    </row>
    <row r="133" spans="1:6" s="9" customFormat="1" ht="12" x14ac:dyDescent="0.25">
      <c r="A133" s="28" t="s">
        <v>160</v>
      </c>
      <c r="B133" s="10">
        <v>1413</v>
      </c>
      <c r="C133" s="10">
        <v>306</v>
      </c>
      <c r="D133" s="10"/>
      <c r="E133" s="10"/>
      <c r="F133" s="10"/>
    </row>
    <row r="134" spans="1:6" s="9" customFormat="1" ht="12" x14ac:dyDescent="0.25">
      <c r="A134" s="28" t="s">
        <v>188</v>
      </c>
      <c r="B134" s="10">
        <v>2232</v>
      </c>
      <c r="C134" s="10">
        <v>372</v>
      </c>
      <c r="D134" s="10"/>
      <c r="E134" s="10"/>
      <c r="F134" s="10"/>
    </row>
    <row r="135" spans="1:6" s="9" customFormat="1" ht="12" x14ac:dyDescent="0.25">
      <c r="A135" s="28" t="s">
        <v>315</v>
      </c>
      <c r="B135" s="10">
        <v>196</v>
      </c>
      <c r="C135" s="10">
        <v>35</v>
      </c>
      <c r="D135" s="10"/>
      <c r="E135" s="10"/>
      <c r="F135" s="10"/>
    </row>
    <row r="136" spans="1:6" s="9" customFormat="1" ht="12" x14ac:dyDescent="0.25">
      <c r="A136" s="28" t="s">
        <v>196</v>
      </c>
      <c r="B136" s="10">
        <v>3202</v>
      </c>
      <c r="C136" s="10">
        <v>533</v>
      </c>
      <c r="D136" s="10"/>
      <c r="E136" s="10"/>
      <c r="F136" s="10"/>
    </row>
    <row r="137" spans="1:6" s="9" customFormat="1" ht="12" x14ac:dyDescent="0.25">
      <c r="A137" s="28" t="s">
        <v>281</v>
      </c>
      <c r="B137" s="10">
        <v>18966</v>
      </c>
      <c r="C137" s="10">
        <v>3161</v>
      </c>
      <c r="D137" s="10"/>
      <c r="E137" s="10"/>
      <c r="F137" s="10"/>
    </row>
    <row r="138" spans="1:6" s="9" customFormat="1" ht="12" x14ac:dyDescent="0.25">
      <c r="A138" s="28" t="s">
        <v>68</v>
      </c>
      <c r="B138" s="10">
        <v>410</v>
      </c>
      <c r="C138" s="10">
        <v>68</v>
      </c>
      <c r="D138" s="10"/>
      <c r="E138" s="10"/>
      <c r="F138" s="10"/>
    </row>
    <row r="139" spans="1:6" s="9" customFormat="1" ht="12" x14ac:dyDescent="0.25">
      <c r="A139" s="28" t="s">
        <v>375</v>
      </c>
      <c r="B139" s="10">
        <v>1240</v>
      </c>
      <c r="C139" s="10">
        <v>206</v>
      </c>
      <c r="D139" s="10"/>
      <c r="E139" s="10"/>
      <c r="F139" s="10"/>
    </row>
    <row r="140" spans="1:6" s="9" customFormat="1" ht="12" x14ac:dyDescent="0.25">
      <c r="A140" s="28" t="s">
        <v>84</v>
      </c>
      <c r="B140" s="10">
        <v>2934</v>
      </c>
      <c r="C140" s="10">
        <v>978</v>
      </c>
      <c r="D140" s="10"/>
      <c r="E140" s="10"/>
      <c r="F140" s="10"/>
    </row>
    <row r="141" spans="1:6" s="9" customFormat="1" ht="12" x14ac:dyDescent="0.25">
      <c r="A141" s="28" t="s">
        <v>121</v>
      </c>
      <c r="B141" s="10">
        <v>1400</v>
      </c>
      <c r="C141" s="10">
        <v>280</v>
      </c>
      <c r="D141" s="10"/>
      <c r="E141" s="10"/>
      <c r="F141" s="10"/>
    </row>
    <row r="142" spans="1:6" s="9" customFormat="1" ht="12" x14ac:dyDescent="0.25">
      <c r="A142" s="28" t="s">
        <v>268</v>
      </c>
      <c r="B142" s="10">
        <v>942</v>
      </c>
      <c r="C142" s="10">
        <v>142</v>
      </c>
      <c r="D142" s="10"/>
      <c r="E142" s="10"/>
      <c r="F142" s="10"/>
    </row>
    <row r="143" spans="1:6" s="9" customFormat="1" ht="12" x14ac:dyDescent="0.25">
      <c r="A143" s="28" t="s">
        <v>327</v>
      </c>
      <c r="B143" s="10">
        <v>1347</v>
      </c>
      <c r="C143" s="10">
        <v>719</v>
      </c>
      <c r="D143" s="10"/>
      <c r="E143" s="10"/>
      <c r="F143" s="10"/>
    </row>
    <row r="144" spans="1:6" s="9" customFormat="1" ht="12" x14ac:dyDescent="0.25">
      <c r="A144" s="28" t="s">
        <v>210</v>
      </c>
      <c r="B144" s="10">
        <v>937</v>
      </c>
      <c r="C144" s="10">
        <v>156</v>
      </c>
      <c r="D144" s="10"/>
      <c r="E144" s="10"/>
      <c r="F144" s="10"/>
    </row>
    <row r="145" spans="1:6" s="9" customFormat="1" ht="12" x14ac:dyDescent="0.25">
      <c r="A145" s="28" t="s">
        <v>122</v>
      </c>
      <c r="B145" s="10">
        <v>940</v>
      </c>
      <c r="C145" s="10">
        <v>188</v>
      </c>
      <c r="D145" s="10"/>
      <c r="E145" s="10"/>
      <c r="F145" s="10"/>
    </row>
    <row r="146" spans="1:6" s="9" customFormat="1" ht="12" x14ac:dyDescent="0.25">
      <c r="A146" s="28" t="s">
        <v>365</v>
      </c>
      <c r="B146" s="10">
        <v>29646</v>
      </c>
      <c r="C146" s="10">
        <v>4941</v>
      </c>
      <c r="D146" s="10"/>
      <c r="E146" s="10"/>
      <c r="F146" s="10"/>
    </row>
    <row r="147" spans="1:6" s="9" customFormat="1" ht="12" x14ac:dyDescent="0.25">
      <c r="A147" s="28" t="s">
        <v>139</v>
      </c>
      <c r="B147" s="10">
        <v>3000</v>
      </c>
      <c r="C147" s="10">
        <v>500</v>
      </c>
      <c r="D147" s="10"/>
      <c r="E147" s="10"/>
      <c r="F147" s="10"/>
    </row>
    <row r="148" spans="1:6" s="9" customFormat="1" ht="12" x14ac:dyDescent="0.25">
      <c r="A148" s="28" t="s">
        <v>79</v>
      </c>
      <c r="B148" s="10">
        <v>1755</v>
      </c>
      <c r="C148" s="10">
        <v>351</v>
      </c>
      <c r="D148" s="10"/>
      <c r="E148" s="10"/>
      <c r="F148" s="10"/>
    </row>
    <row r="149" spans="1:6" s="9" customFormat="1" ht="12" x14ac:dyDescent="0.25">
      <c r="A149" s="11" t="s">
        <v>40</v>
      </c>
      <c r="B149" s="10">
        <v>12056</v>
      </c>
      <c r="C149" s="10">
        <v>2009.3333333333333</v>
      </c>
      <c r="D149" s="10"/>
      <c r="E149" s="10"/>
      <c r="F149" s="10"/>
    </row>
    <row r="150" spans="1:6" s="9" customFormat="1" ht="12" x14ac:dyDescent="0.25">
      <c r="A150" s="11" t="s">
        <v>107</v>
      </c>
      <c r="B150" s="10">
        <v>37946</v>
      </c>
      <c r="C150" s="10">
        <v>6324</v>
      </c>
      <c r="D150" s="10"/>
      <c r="E150" s="10"/>
      <c r="F150" s="10"/>
    </row>
    <row r="151" spans="1:6" s="9" customFormat="1" ht="12" x14ac:dyDescent="0.25">
      <c r="A151" s="11" t="s">
        <v>231</v>
      </c>
      <c r="B151" s="10">
        <v>1553</v>
      </c>
      <c r="C151" s="10">
        <v>202</v>
      </c>
      <c r="D151" s="10"/>
      <c r="E151" s="10"/>
      <c r="F151" s="10"/>
    </row>
    <row r="152" spans="1:6" s="9" customFormat="1" ht="12" x14ac:dyDescent="0.25">
      <c r="A152" s="11" t="s">
        <v>179</v>
      </c>
      <c r="B152" s="10">
        <v>1230</v>
      </c>
      <c r="C152" s="10">
        <v>205</v>
      </c>
      <c r="D152" s="10"/>
      <c r="E152" s="10"/>
      <c r="F152" s="10"/>
    </row>
    <row r="153" spans="1:6" s="9" customFormat="1" ht="12" x14ac:dyDescent="0.25">
      <c r="A153" s="11" t="s">
        <v>202</v>
      </c>
      <c r="B153" s="10">
        <v>2127</v>
      </c>
      <c r="C153" s="10">
        <v>356</v>
      </c>
      <c r="D153" s="10"/>
      <c r="E153" s="10"/>
      <c r="F153" s="10"/>
    </row>
    <row r="154" spans="1:6" s="9" customFormat="1" ht="12" x14ac:dyDescent="0.25">
      <c r="A154" s="11" t="s">
        <v>247</v>
      </c>
      <c r="B154" s="10">
        <v>21208</v>
      </c>
      <c r="C154" s="10">
        <v>3272</v>
      </c>
      <c r="D154" s="10"/>
      <c r="E154" s="10"/>
      <c r="F154" s="10"/>
    </row>
    <row r="155" spans="1:6" s="9" customFormat="1" ht="12" x14ac:dyDescent="0.25">
      <c r="A155" s="28" t="s">
        <v>422</v>
      </c>
      <c r="B155" s="18">
        <v>861719</v>
      </c>
      <c r="C155" s="18">
        <v>156950.66666666669</v>
      </c>
      <c r="D155" s="10"/>
      <c r="E155" s="10"/>
      <c r="F155" s="10"/>
    </row>
    <row r="156" spans="1:6" s="9" customFormat="1" x14ac:dyDescent="0.25">
      <c r="A156"/>
      <c r="B156"/>
      <c r="C156"/>
      <c r="D156" s="10"/>
      <c r="E156" s="10"/>
      <c r="F156" s="10"/>
    </row>
    <row r="157" spans="1:6" s="9" customFormat="1" x14ac:dyDescent="0.25">
      <c r="A157"/>
      <c r="B157"/>
      <c r="C157"/>
      <c r="D157" s="10"/>
      <c r="E157" s="10"/>
      <c r="F157" s="10"/>
    </row>
    <row r="158" spans="1:6" s="9" customFormat="1" x14ac:dyDescent="0.25">
      <c r="A158"/>
      <c r="B158"/>
      <c r="C158"/>
      <c r="D158" s="10"/>
      <c r="E158" s="10"/>
      <c r="F158" s="10"/>
    </row>
    <row r="159" spans="1:6" s="9" customFormat="1" x14ac:dyDescent="0.25">
      <c r="A159"/>
      <c r="B159"/>
      <c r="C159"/>
      <c r="D159" s="10"/>
      <c r="E159" s="10"/>
      <c r="F159" s="10"/>
    </row>
    <row r="160" spans="1:6" s="9" customFormat="1" x14ac:dyDescent="0.25">
      <c r="A160"/>
      <c r="B160"/>
      <c r="C160"/>
      <c r="D160" s="10"/>
      <c r="E160" s="10"/>
      <c r="F160" s="10"/>
    </row>
    <row r="161" spans="1:11" s="9" customFormat="1" x14ac:dyDescent="0.25">
      <c r="A161"/>
      <c r="B161"/>
      <c r="C161"/>
      <c r="D161" s="10"/>
      <c r="E161" s="10"/>
      <c r="F161" s="10"/>
    </row>
    <row r="162" spans="1:11" s="9" customFormat="1" x14ac:dyDescent="0.25">
      <c r="A162"/>
      <c r="B162"/>
      <c r="C162"/>
      <c r="D162" s="10"/>
      <c r="E162" s="18"/>
      <c r="F162" s="18"/>
    </row>
    <row r="163" spans="1:11" s="9" customFormat="1" x14ac:dyDescent="0.25">
      <c r="A163"/>
      <c r="B163"/>
      <c r="C163"/>
      <c r="D163" s="18"/>
      <c r="E163" s="6"/>
      <c r="F163" s="6"/>
      <c r="G163" s="6"/>
      <c r="J163" s="6"/>
      <c r="K163" s="6"/>
    </row>
  </sheetData>
  <sortState xmlns:xlrd2="http://schemas.microsoft.com/office/spreadsheetml/2017/richdata2" ref="J94:K99">
    <sortCondition ref="K94:K99"/>
  </sortState>
  <mergeCells count="9">
    <mergeCell ref="H76:I76"/>
    <mergeCell ref="H77:I77"/>
    <mergeCell ref="H78:I78"/>
    <mergeCell ref="H70:I70"/>
    <mergeCell ref="H71:I71"/>
    <mergeCell ref="H72:I72"/>
    <mergeCell ref="H73:I73"/>
    <mergeCell ref="H74:I74"/>
    <mergeCell ref="H75:I75"/>
  </mergeCells>
  <pageMargins left="0.7" right="0.7" top="0.75" bottom="0.75" header="0.3" footer="0.3"/>
  <pageSetup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345D-7FCD-4F80-ACA9-E1C1885F77D6}">
  <dimension ref="A1:J3"/>
  <sheetViews>
    <sheetView workbookViewId="0">
      <selection activeCell="K6" sqref="K6"/>
    </sheetView>
  </sheetViews>
  <sheetFormatPr defaultRowHeight="13.8" x14ac:dyDescent="0.25"/>
  <cols>
    <col min="1" max="2" width="9.09765625" customWidth="1"/>
    <col min="7" max="7" width="9.5" customWidth="1"/>
  </cols>
  <sheetData>
    <row r="1" spans="1:10" x14ac:dyDescent="0.25">
      <c r="A1" s="2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</row>
    <row r="2" spans="1:10" x14ac:dyDescent="0.25">
      <c r="A2" s="1">
        <v>0.50406089529137676</v>
      </c>
      <c r="B2" s="1">
        <v>0.49593910470862318</v>
      </c>
      <c r="C2" s="1">
        <v>0.10492410257237059</v>
      </c>
      <c r="D2" s="1">
        <v>0.10227692282888214</v>
      </c>
      <c r="E2" s="1">
        <v>0.1704657836822546</v>
      </c>
      <c r="F2" s="1">
        <v>0.16748744447758548</v>
      </c>
      <c r="G2" s="1">
        <v>0.1695686381994212</v>
      </c>
      <c r="H2" s="1">
        <v>0.22802440970906659</v>
      </c>
      <c r="I2" s="1">
        <v>2.9493425984893067E-2</v>
      </c>
      <c r="J2" s="1">
        <v>3.5391982200582033E-2</v>
      </c>
    </row>
    <row r="3" spans="1:10" x14ac:dyDescent="0.25">
      <c r="A3" s="3"/>
      <c r="B3" s="3"/>
      <c r="C3" s="4"/>
      <c r="D3" s="4"/>
      <c r="E3" s="4"/>
      <c r="F3" s="4"/>
      <c r="G3" s="4"/>
      <c r="H3" s="4"/>
      <c r="I3" s="4"/>
      <c r="J3" s="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f68d03-0d94-44b1-a9a2-765e7690f20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7" ma:contentTypeDescription="Create a new document." ma:contentTypeScope="" ma:versionID="c4db43c8c604b446594e7acb7777d676">
  <xsd:schema xmlns:xsd="http://www.w3.org/2001/XMLSchema" xmlns:xs="http://www.w3.org/2001/XMLSchema" xmlns:p="http://schemas.microsoft.com/office/2006/metadata/properties" xmlns:ns3="6df68d03-0d94-44b1-a9a2-765e7690f201" xmlns:ns4="1d8ebf77-cd33-4f18-bb2b-d077fe339d9a" targetNamespace="http://schemas.microsoft.com/office/2006/metadata/properties" ma:root="true" ma:fieldsID="4f723356718d0779bf05bc2477decd02" ns3:_="" ns4:_="">
    <xsd:import namespace="6df68d03-0d94-44b1-a9a2-765e7690f201"/>
    <xsd:import namespace="1d8ebf77-cd33-4f18-bb2b-d077fe339d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ebf77-cd33-4f18-bb2b-d077fe339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DA051-71AE-4FBB-862B-DC6C434B1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5030A-7196-4523-8472-4E12DF4D2DFA}">
  <ds:schemaRefs>
    <ds:schemaRef ds:uri="http://schemas.microsoft.com/office/2006/metadata/properties"/>
    <ds:schemaRef ds:uri="http://schemas.microsoft.com/office/infopath/2007/PartnerControls"/>
    <ds:schemaRef ds:uri="6df68d03-0d94-44b1-a9a2-765e7690f201"/>
  </ds:schemaRefs>
</ds:datastoreItem>
</file>

<file path=customXml/itemProps3.xml><?xml version="1.0" encoding="utf-8"?>
<ds:datastoreItem xmlns:ds="http://schemas.openxmlformats.org/officeDocument/2006/customXml" ds:itemID="{503FF2BA-FCAD-48DF-B9F2-6510DBD79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1d8ebf77-cd33-4f18-bb2b-d077fe339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CCCM Masterlist</vt:lpstr>
      <vt:lpstr>Sheet1</vt:lpstr>
      <vt:lpstr>Pivot tables &amp; visuals</vt:lpstr>
      <vt:lpstr>Percent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Abusa</dc:creator>
  <cp:keywords/>
  <dc:description/>
  <cp:lastModifiedBy>Michael Abusa</cp:lastModifiedBy>
  <cp:revision/>
  <dcterms:created xsi:type="dcterms:W3CDTF">2023-08-10T15:00:09Z</dcterms:created>
  <dcterms:modified xsi:type="dcterms:W3CDTF">2023-11-13T10:34:10Z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